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notified-my.sharepoint.com/personal/diana_antuna_notified_com/Documents/Projects/SQM/"/>
    </mc:Choice>
  </mc:AlternateContent>
  <xr:revisionPtr revIDLastSave="0" documentId="8_{4D19EDD4-FAF7-4345-9933-A1C00BDEAD2D}" xr6:coauthVersionLast="47" xr6:coauthVersionMax="47" xr10:uidLastSave="{00000000-0000-0000-0000-000000000000}"/>
  <bookViews>
    <workbookView xWindow="-120" yWindow="-120" windowWidth="25440" windowHeight="15270" xr2:uid="{522C017A-CE35-45E9-A113-5EE43B2CA952}"/>
  </bookViews>
  <sheets>
    <sheet name="General" sheetId="4" r:id="rId1"/>
    <sheet name="Medioambiental" sheetId="1" r:id="rId2"/>
    <sheet name="Social" sheetId="2" r:id="rId3"/>
    <sheet name="Gobernanza"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0" i="1" l="1"/>
  <c r="C87" i="1" s="1"/>
  <c r="C74" i="1"/>
  <c r="C56" i="1" l="1"/>
  <c r="D48" i="1"/>
  <c r="D33" i="1"/>
  <c r="E33" i="1"/>
  <c r="F33" i="1"/>
  <c r="G33" i="1"/>
  <c r="C33" i="1"/>
  <c r="C21" i="1" l="1"/>
  <c r="C19" i="1"/>
  <c r="D19" i="1"/>
  <c r="D9" i="2"/>
  <c r="H9" i="2"/>
  <c r="K10" i="2"/>
  <c r="F21" i="1" l="1"/>
  <c r="D21" i="1"/>
  <c r="E17" i="1"/>
  <c r="E19" i="1" s="1"/>
  <c r="F19" i="1"/>
  <c r="G19" i="1"/>
  <c r="G21" i="1"/>
  <c r="G90" i="1"/>
  <c r="F90" i="1"/>
  <c r="E90" i="1"/>
  <c r="D90" i="1"/>
  <c r="F89" i="1"/>
  <c r="E89" i="1"/>
  <c r="G88" i="1"/>
  <c r="F88" i="1"/>
  <c r="E88" i="1"/>
  <c r="D87" i="1" l="1"/>
  <c r="E21" i="1"/>
  <c r="G87" i="1" l="1"/>
  <c r="F87" i="1"/>
  <c r="E87" i="1"/>
  <c r="G74" i="1"/>
  <c r="F74" i="1"/>
  <c r="E74" i="1"/>
  <c r="G68" i="1"/>
  <c r="F68" i="1"/>
  <c r="E68" i="1"/>
  <c r="G62" i="1"/>
  <c r="F62" i="1"/>
  <c r="E62" i="1"/>
  <c r="G56" i="1"/>
  <c r="F56" i="1"/>
  <c r="E56" i="1"/>
  <c r="G48" i="1"/>
  <c r="F48" i="1"/>
  <c r="E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tc={52A8886C-7933-4754-B6A4-87E6CA989C4B}</author>
  </authors>
  <commentList>
    <comment ref="A49" authorId="0" shapeId="0" xr:uid="{52A8886C-7933-4754-B6A4-87E6CA989C4B}">
      <text>
        <t xml:space="preserve">[Threaded comment]
Your version of Excel allows you to read this threaded comment; however, any edits to it will get removed if the file is opened in a newer version of Excel. Learn more: https://go.microsoft.com/fwlink/?linkid=870924
Comment:
    SQM es la primera empresa minera reconocida por la entidad internacional AENOR, por contar con un sistema de gestión de seguridad vial conforme a la Norma ISO 39001:2012, norma que regula el buen manejo del transporte terrestre dentro de un sector industrial.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tc={D77BF38E-A0D7-4372-A310-49BB2917E19D}</author>
    <author>tc={93608C74-FD2E-4068-9879-4C213B6F16DD}</author>
    <author>tc={B8A4CFC1-A3BA-45D2-AF2F-612EDA713F89}</author>
    <author>tc={729EBD1A-350D-4BE2-8BC1-2774EE9D4CC7}</author>
    <author>tc={B4B4E9F6-FC2D-4774-90E1-1AB48A6B997A}</author>
  </authors>
  <commentList>
    <comment ref="C102" authorId="0" shapeId="0" xr:uid="{D77BF38E-A0D7-4372-A310-49BB2917E19D}">
      <text>
        <t>[Threaded comment]
Your version of Excel allows you to read this threaded comment; however, any edits to it will get removed if the file is opened in a newer version of Excel. Learn more: https://go.microsoft.com/fwlink/?linkid=870924
Comment:
    Extracción neta acumulada al 07/07/2024, año ambiental n°17 del 13/08/2023-12/08/2024</t>
      </text>
    </comment>
    <comment ref="D102" authorId="1" shapeId="0" xr:uid="{93608C74-FD2E-4068-9879-4C213B6F16DD}">
      <text>
        <t>[Threaded comment]
Your version of Excel allows you to read this threaded comment; however, any edits to it will get removed if the file is opened in a newer version of Excel. Learn more: https://go.microsoft.com/fwlink/?linkid=870924
Comment:
    Información al 29/may/2023 correspondiente al año 16 (del 13/ago/2022 al 12/ago/2023)</t>
      </text>
    </comment>
    <comment ref="E102" authorId="2" shapeId="0" xr:uid="{B8A4CFC1-A3BA-45D2-AF2F-612EDA713F89}">
      <text>
        <t>[Threaded comment]
Your version of Excel allows you to read this threaded comment; however, any edits to it will get removed if the file is opened in a newer version of Excel. Learn more: https://go.microsoft.com/fwlink/?linkid=870924
Comment:
    Del 13/ago/2021 al 12/ago/2022</t>
      </text>
    </comment>
    <comment ref="F102" authorId="3" shapeId="0" xr:uid="{729EBD1A-350D-4BE2-8BC1-2774EE9D4CC7}">
      <text>
        <t>[Threaded comment]
Your version of Excel allows you to read this threaded comment; however, any edits to it will get removed if the file is opened in a newer version of Excel. Learn more: https://go.microsoft.com/fwlink/?linkid=870924
Comment:
    Del 13/ago/2020 al 12/ago/2021</t>
      </text>
    </comment>
    <comment ref="G102" authorId="4" shapeId="0" xr:uid="{B4B4E9F6-FC2D-4774-90E1-1AB48A6B997A}">
      <text>
        <t xml:space="preserve">[Threaded comment]
Your version of Excel allows you to read this threaded comment; however, any edits to it will get removed if the file is opened in a newer version of Excel. Learn more: https://go.microsoft.com/fwlink/?linkid=870924
Comment:
    Del 13/ago/2019 al 12/ago/2020 </t>
      </text>
    </comment>
  </commentList>
</comments>
</file>

<file path=xl/sharedStrings.xml><?xml version="1.0" encoding="utf-8"?>
<sst xmlns="http://schemas.openxmlformats.org/spreadsheetml/2006/main" count="309" uniqueCount="195">
  <si>
    <t>USD</t>
  </si>
  <si>
    <t>Dow Jones Sustainability Indices (DJSI Chile, DJSI Mila Pacific Alliance)</t>
  </si>
  <si>
    <t>Stewardship Excellence by IFA Protect &amp; Sustain program</t>
  </si>
  <si>
    <t>Responsible Care (Nueva Victoria)</t>
  </si>
  <si>
    <t>m3</t>
  </si>
  <si>
    <t>Diesel</t>
  </si>
  <si>
    <t>no</t>
  </si>
  <si>
    <t>UF</t>
  </si>
  <si>
    <t>SQM es una compañía global que desarrolla y produce diversos productos para varias industrias esenciales para el progreso humano tales como la salud, la nutrición, las energías renovables y la tecnología a través de la innovación y el avance tecnológico. Nuestro objetivo es mantener nuestra posición de liderazgo mundial en los mercados de litio, nitrato de potasio, yodo y sales termosolares mediante la fabricación de productos de alta calidad para cumplir con los requisitos dinámicos y cambiantes de nuestros clientes.
Trabajamos todos los días para construir una cultura de excelencia fomentando y promoviendo la creatividad, la agilidad y la innovación en el lugar de trabajo y garantizando la igualdad de oportunidades, la inclusión y la diversidad. Continuaremos creando valor para todos nuestros grupos de interés a través de la gestión responsable de los recursos naturales, los proyectos de expansión sostenibles y la mejora de nuestras operaciones existentes, con un enfoque en minimizar nuestros impactos ambientales mediante la reducción de nuestras huellas de carbono, energía y agua y trabajando juntos con nuestros accionistas, empleados, clientes, proveedores y comunidades.</t>
  </si>
  <si>
    <t xml:space="preserve">Sobre SQM </t>
  </si>
  <si>
    <t xml:space="preserve">Enlaces a los Reportes Anuales </t>
  </si>
  <si>
    <t>Memoria Anual en el formato 20F</t>
  </si>
  <si>
    <t>Memoria Anual publicada con la CMF</t>
  </si>
  <si>
    <t>Reporte de Sustentabilidad</t>
  </si>
  <si>
    <t>Enlaces a las Políticas de la Compañía y otros Documentos pertinentes</t>
  </si>
  <si>
    <t>Participación de la Compañía en Pactos y Asociaciones Globales</t>
  </si>
  <si>
    <t>Pacto Mundial de Naciones Unidas</t>
  </si>
  <si>
    <t>Alianza Global de Baterías (Global Battery Alliance)</t>
  </si>
  <si>
    <t>Iniciativa para el Aseguramiento de la Minería Responsable ("IRMA")</t>
  </si>
  <si>
    <t>Asociación Internacional de Fertilizantes (IFA)</t>
  </si>
  <si>
    <t>Certificaciones</t>
  </si>
  <si>
    <t>Reportes de la Compañía</t>
  </si>
  <si>
    <t>Publicación del Reporte de Sustentabilidad bajo GRI</t>
  </si>
  <si>
    <t>Reporte de Sustentabilidad auditado por un tercero independiente</t>
  </si>
  <si>
    <t>Moneda de la empresa a menos que se indique lo contrario</t>
  </si>
  <si>
    <t>Reporte de Sustentabilidad bajo GRI</t>
  </si>
  <si>
    <t>Reporte de Sustentabilidad auditado bajo GRI</t>
  </si>
  <si>
    <t>Política de Gobierno Corporativo</t>
  </si>
  <si>
    <t>Estatutos</t>
  </si>
  <si>
    <t>Política de cumplimiento contra el soborno y la corrupción</t>
  </si>
  <si>
    <t>Política de Libre Competencia</t>
  </si>
  <si>
    <t>Manual de Manejo de Información de Interés para el Mercado</t>
  </si>
  <si>
    <t>Modelo de Prevención de Delitos</t>
  </si>
  <si>
    <t>Existencia de un programa de reducción de agua</t>
  </si>
  <si>
    <t>Existencia de metas de reducción de agua</t>
  </si>
  <si>
    <t>Si</t>
  </si>
  <si>
    <t>Año de inicio de las metas de reducción</t>
  </si>
  <si>
    <t>Año objetivo de reducción</t>
  </si>
  <si>
    <t>Objetivo de reducción: toda la Compañía</t>
  </si>
  <si>
    <t>Objetivo de reducción: Salar de Atacama</t>
  </si>
  <si>
    <t>Unidad</t>
  </si>
  <si>
    <t>Consumo de agua: agua subterránea</t>
  </si>
  <si>
    <t>Consumo de agua: agua superficial</t>
  </si>
  <si>
    <t>Consumo de agua: suministro de terceros</t>
  </si>
  <si>
    <t>Ingresos</t>
  </si>
  <si>
    <t>Agua reciclada</t>
  </si>
  <si>
    <t>Porcentaje de agua reciclada utilizada</t>
  </si>
  <si>
    <t>Agua</t>
  </si>
  <si>
    <t>GJ/año</t>
  </si>
  <si>
    <t>Objetivo de reducción de emisiones de CO2</t>
  </si>
  <si>
    <t>Existencia de una Política para reducir las emisiones de carbono</t>
  </si>
  <si>
    <t>Año de inicio</t>
  </si>
  <si>
    <t>Año objetivo</t>
  </si>
  <si>
    <t>Objetivo de reducción: todos los productos</t>
  </si>
  <si>
    <t>Gestión de residuos</t>
  </si>
  <si>
    <t>Existencia de un plan de gestión o reciclaje de residuos</t>
  </si>
  <si>
    <t>Peligrosos</t>
  </si>
  <si>
    <t>No peligrosos</t>
  </si>
  <si>
    <t>ton</t>
  </si>
  <si>
    <t>CO2 eq ton</t>
  </si>
  <si>
    <t>Extracción de salmuera (Salar de Atacama)</t>
  </si>
  <si>
    <t>Existencia de un objetivo de reducción de la extracción de salmuera</t>
  </si>
  <si>
    <t>Objetivo de reducción</t>
  </si>
  <si>
    <t>Período de extracción de salmuera (agosto - agosto)</t>
  </si>
  <si>
    <t>Límite neto anual de extracción de salmuera</t>
  </si>
  <si>
    <t>Extracción neta anual de salmuera acumulada</t>
  </si>
  <si>
    <t>Nuestra Gente</t>
  </si>
  <si>
    <t>Porcentaje de mujeres</t>
  </si>
  <si>
    <t>Existencia de huelga</t>
  </si>
  <si>
    <t>Rotación de empleados</t>
  </si>
  <si>
    <t>Existencia de programas para incrementar la diversidad</t>
  </si>
  <si>
    <t>Sistema de Gestión de Riesgo Operacional</t>
  </si>
  <si>
    <t>Salud y Seguridad</t>
  </si>
  <si>
    <t>Política de derechos humanos</t>
  </si>
  <si>
    <t>si</t>
  </si>
  <si>
    <t>Existencia de una política de derechos humanos</t>
  </si>
  <si>
    <t>Comunidades</t>
  </si>
  <si>
    <t>Aportes anuales a las comunidades</t>
  </si>
  <si>
    <t>Aportes anuales al desarrollo regional</t>
  </si>
  <si>
    <t>Relaciones horizontales de múltiples beneficios</t>
  </si>
  <si>
    <t>Principales líneas de trabajo</t>
  </si>
  <si>
    <t>Educación y cultura</t>
  </si>
  <si>
    <t>Bienestar</t>
  </si>
  <si>
    <t>1,7% de los ingresos de SQM Salar S.A.</t>
  </si>
  <si>
    <t>acuerdos a largo plazo</t>
  </si>
  <si>
    <t>Nuestro Directorio</t>
  </si>
  <si>
    <t>N° de los directores</t>
  </si>
  <si>
    <t>N° de los directores independientes</t>
  </si>
  <si>
    <t>N° de los directores no independientes</t>
  </si>
  <si>
    <t>N° de los directores mujeres</t>
  </si>
  <si>
    <t>N° de los directores ejecutivos</t>
  </si>
  <si>
    <t>Directores con experiencia en la industria</t>
  </si>
  <si>
    <t>N° de reuniones del directorio</t>
  </si>
  <si>
    <t xml:space="preserve">Comité de Directores </t>
  </si>
  <si>
    <t>Comité de Seguridad, Salud y Medio Ambiente (SHEC)</t>
  </si>
  <si>
    <t>Comité de Gobierno Corporativo (CGC)</t>
  </si>
  <si>
    <t>Desde 2013</t>
  </si>
  <si>
    <t>Directores</t>
  </si>
  <si>
    <t>Bruto fijo mensual</t>
  </si>
  <si>
    <t>Presidente</t>
  </si>
  <si>
    <t>Vicepresidente</t>
  </si>
  <si>
    <t>% Variable de la utilidad neta anual</t>
  </si>
  <si>
    <t>Miembros del Comité de Directores:</t>
  </si>
  <si>
    <t>Miembros de CGC y SHEC:</t>
  </si>
  <si>
    <t>Comités del Directorio</t>
  </si>
  <si>
    <t>Remuneraciones del Directorio</t>
  </si>
  <si>
    <t>Índice de frecuencia de accidentes con tiempo perdido (base 1,000,000 horas)</t>
  </si>
  <si>
    <t>US$10-15 millones</t>
  </si>
  <si>
    <t>Desarrollo económico</t>
  </si>
  <si>
    <t>Patrimonio historico</t>
  </si>
  <si>
    <t>Desarrollo social</t>
  </si>
  <si>
    <t>Energía</t>
  </si>
  <si>
    <t>mmUS$</t>
  </si>
  <si>
    <t>m3/mmUS$</t>
  </si>
  <si>
    <t>GJ/mmUS$</t>
  </si>
  <si>
    <t>Consumo de agua dulce (millones de m3/año)/Ingresos (mmUS$/año)</t>
  </si>
  <si>
    <t>Código de Ética</t>
  </si>
  <si>
    <t>Política de Habitualidad</t>
  </si>
  <si>
    <t>ISO 9001:2015 (todas líneas de negocios)</t>
  </si>
  <si>
    <t>SI</t>
  </si>
  <si>
    <t>Politica de Sostenibilidad, Etica y Derechos Humanos</t>
  </si>
  <si>
    <t>Código de Conducta para Socios Comerciales de SQM</t>
  </si>
  <si>
    <t>Alcance de las emisiones 1</t>
  </si>
  <si>
    <t>Alcance de las emisiones 2</t>
  </si>
  <si>
    <t>Alcance de las emisiones 3</t>
  </si>
  <si>
    <t>N° de empleados rol ejecutivo</t>
  </si>
  <si>
    <t>https://www.sqmsenlinea.com/</t>
  </si>
  <si>
    <t>Política de Conflictos de interés</t>
  </si>
  <si>
    <t>CDP Climate Disclosure Project</t>
  </si>
  <si>
    <t>Emisiones de CO2 por producto</t>
  </si>
  <si>
    <t>Volumen producido</t>
  </si>
  <si>
    <t>Emisiones alcance 1,2 y 3 por toneladas</t>
  </si>
  <si>
    <t>CO2 eq ton / ton</t>
  </si>
  <si>
    <t>Yodo</t>
  </si>
  <si>
    <t>Emisiones alcance 1,2 y 3 por toneladas (*)</t>
  </si>
  <si>
    <t>Emisiones alcance 1,2 y 3 por toneladas (**)</t>
  </si>
  <si>
    <t>(*)Nota: Se realizó una actualización de los cálculos para los periodos anteriores por una actualización de metodología en la redistribución de las emisiones en la
operación</t>
  </si>
  <si>
    <t>Consumo total de energía dentro y fuera de la Organización (Gj/año)</t>
  </si>
  <si>
    <t>Consumo/ingresos totales</t>
  </si>
  <si>
    <t>Residuos domésticos y otros(*)</t>
  </si>
  <si>
    <t>Residuos industriales totales enviados para disposición final y/o tratamiento</t>
  </si>
  <si>
    <t>L/s</t>
  </si>
  <si>
    <t>MM m3/año</t>
  </si>
  <si>
    <t>Extracción neta anual de salmuera acumulada (1 ene al 31 dic)</t>
  </si>
  <si>
    <t>N° de empleados rol general*</t>
  </si>
  <si>
    <t>N° de empleados rol supervisor*</t>
  </si>
  <si>
    <t xml:space="preserve">ISO 39001:2012 </t>
  </si>
  <si>
    <t xml:space="preserve">ISO 14001:2015 </t>
  </si>
  <si>
    <t xml:space="preserve">ISO 50001:2018 (en proceso de implementación) </t>
  </si>
  <si>
    <t xml:space="preserve">ISO 45001:2018 </t>
  </si>
  <si>
    <t>Norma Chilena 3262 (Igualdad de género y conciliación de la vida laboral, familiar y personal)</t>
  </si>
  <si>
    <t>N° de empleados directos</t>
  </si>
  <si>
    <t>Alta Gerencia</t>
  </si>
  <si>
    <t>Gerencia</t>
  </si>
  <si>
    <t>Jefatura</t>
  </si>
  <si>
    <t>Operario</t>
  </si>
  <si>
    <t>Fuerza de Venta</t>
  </si>
  <si>
    <t>Administrativo</t>
  </si>
  <si>
    <t>Auxiliar</t>
  </si>
  <si>
    <t>Otros Profesionales</t>
  </si>
  <si>
    <t>Otros Técnicos</t>
  </si>
  <si>
    <t>Categoría Laboral</t>
  </si>
  <si>
    <t>Hombres</t>
  </si>
  <si>
    <t>% de empleados en sindicatos</t>
  </si>
  <si>
    <t>Mujeres</t>
  </si>
  <si>
    <t>Total</t>
  </si>
  <si>
    <t>Total N° de empleados directos</t>
  </si>
  <si>
    <t>25% para 2025</t>
  </si>
  <si>
    <t>Meta participacion feminina:</t>
  </si>
  <si>
    <t>Tarjeta Anual del Directorio 2023</t>
  </si>
  <si>
    <t>Participación promedio de directores (años)</t>
  </si>
  <si>
    <t>2022*</t>
  </si>
  <si>
    <t>porcentaje mujeres</t>
  </si>
  <si>
    <t>(*) Nota:  Desde 2022 se hizo una nueva clasificación para la dotación laboral. Este desglose no está disponible para años anteriores</t>
  </si>
  <si>
    <t>20% para 2022</t>
  </si>
  <si>
    <t xml:space="preserve">Consumo energía eléctrica </t>
  </si>
  <si>
    <t>Gasolina</t>
  </si>
  <si>
    <t xml:space="preserve">Consumo de combustibles de fuentes no renovables </t>
  </si>
  <si>
    <t>Consumo dentro de la Compañía</t>
  </si>
  <si>
    <t>Consumo fuera de la Compañía</t>
  </si>
  <si>
    <t>%</t>
  </si>
  <si>
    <t>MOP (Cloruro de Potasio)</t>
  </si>
  <si>
    <t>Li2CO3 (Carbonato de Litio)</t>
  </si>
  <si>
    <t>LiOH (Hidróxido de Litio)</t>
  </si>
  <si>
    <t>KNO3/NaNO3 (Nitrato de Potasio y Nitrato de Sodio)</t>
  </si>
  <si>
    <t>Total de las emisiones alcance 1,2 y 3</t>
  </si>
  <si>
    <t>2023*</t>
  </si>
  <si>
    <t xml:space="preserve">(*) Nota: Otros, corresponde a mezclas de residuos de construcción y escombros declarados por Planta Química de Litio </t>
  </si>
  <si>
    <t>(*)Nota: se hizo una reclasificación respecto a lo reportado en 2022</t>
  </si>
  <si>
    <t>Política de Inversión</t>
  </si>
  <si>
    <t>Política de Financiamiento</t>
  </si>
  <si>
    <t>Política de Dividendos</t>
  </si>
  <si>
    <t>% de energía proveniente de la red eléctrica</t>
  </si>
  <si>
    <t>Objetivo de reducción: litio</t>
  </si>
  <si>
    <t>(**)Nota: Para 2023 se utilizó el promedio de las emisiones de los distintos productos terminados (secado y prilado). Las huellas de estos productos se estiman en forma distinta, dado que se considera las emisiones asociadas a la producción de cristales y su respectiva producción más las emisiones de las
plantas de terminado y sus producciones. Por esta razón, la intensidad se calcula de una forma distinta. Además,
se realizó una actualización de los cálculos para los periodos anteriores por una actualización de metodología en la redistribución de las emisiones en la
operación.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</si>
</sst>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0_-;\-* #,##0.0_-;_-* &quot;-&quot;??_-;_-@_-"/>
    <numFmt numFmtId="166" formatCode="_-* #,##0_-;\-* #,##0_-;_-* &quot;-&quot;??_-;_-@_-"/>
    <numFmt numFmtId="167" formatCode="0.0%"/>
    <numFmt numFmtId="168" formatCode="0.000%"/>
  </numFmts>
  <fonts count="12" x14ac:knownFonts="1">
    <font>
      <sz val="11"/>
      <color theme="1"/>
      <name val="Calibri"/>
      <family val="2"/>
      <scheme val="minor"/>
    </font>
    <font>
      <sz val="10"/>
      <color theme="1"/>
      <name val="Calibri"/>
      <family val="2"/>
      <scheme val="minor"/>
    </font>
    <font>
      <sz val="10"/>
      <name val="Calibri"/>
      <family val="2"/>
      <scheme val="minor"/>
    </font>
    <font>
      <b/>
      <u/>
      <sz val="10"/>
      <color theme="1"/>
      <name val="Calibri"/>
      <family val="2"/>
      <scheme val="minor"/>
    </font>
    <font>
      <b/>
      <u/>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i/>
      <sz val="9"/>
      <color theme="1"/>
      <name val="Calibri"/>
      <family val="2"/>
      <scheme val="minor"/>
    </font>
    <font>
      <i/>
      <sz val="10"/>
      <color theme="1"/>
      <name val="Calibri"/>
      <family val="2"/>
      <scheme val="minor"/>
    </font>
    <font>
      <u/>
      <sz val="11"/>
      <color theme="1"/>
      <name val="Calibri"/>
      <family val="2"/>
      <scheme val="minor"/>
    </font>
    <font>
      <b/>
      <i/>
      <sz val="9"/>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CCCCFF"/>
        <bgColor indexed="64"/>
      </patternFill>
    </fill>
    <fill>
      <patternFill patternType="solid">
        <fgColor theme="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164" fontId="5" fillId="0" borderId="0" applyFon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cellStyleXfs>
  <cellXfs count="83">
    <xf numFmtId="0" fontId="0" fillId="0" borderId="0" xfId="0"/>
    <xf numFmtId="0" fontId="1" fillId="0" borderId="0" xfId="0" applyFont="1" applyAlignment="1">
      <alignment vertical="top"/>
    </xf>
    <xf numFmtId="0" fontId="2" fillId="0" borderId="0" xfId="0" applyFont="1" applyAlignment="1">
      <alignment vertical="top" wrapText="1"/>
    </xf>
    <xf numFmtId="0" fontId="3" fillId="0" borderId="0" xfId="0" applyFont="1" applyAlignment="1">
      <alignment horizontal="center" vertical="top"/>
    </xf>
    <xf numFmtId="0" fontId="1" fillId="0" borderId="0" xfId="0" applyFont="1" applyAlignment="1">
      <alignment horizontal="left" vertical="top" indent="1"/>
    </xf>
    <xf numFmtId="0" fontId="0" fillId="0" borderId="0" xfId="0" applyAlignment="1">
      <alignment horizontal="left" indent="1"/>
    </xf>
    <xf numFmtId="0" fontId="4" fillId="0" borderId="0" xfId="0" applyFont="1"/>
    <xf numFmtId="0" fontId="0" fillId="0" borderId="0" xfId="0" applyAlignment="1">
      <alignment horizontal="left"/>
    </xf>
    <xf numFmtId="0" fontId="4" fillId="0" borderId="0" xfId="0" applyFont="1" applyAlignment="1">
      <alignment horizontal="left"/>
    </xf>
    <xf numFmtId="0" fontId="0" fillId="0" borderId="0" xfId="0" applyAlignment="1">
      <alignment horizontal="left" indent="2"/>
    </xf>
    <xf numFmtId="0" fontId="3" fillId="0" borderId="0" xfId="0" applyFont="1" applyAlignment="1">
      <alignment vertical="top"/>
    </xf>
    <xf numFmtId="0" fontId="6" fillId="0" borderId="0" xfId="3" applyAlignment="1">
      <alignment vertical="top"/>
    </xf>
    <xf numFmtId="0" fontId="6" fillId="2" borderId="0" xfId="3" applyFill="1" applyAlignment="1">
      <alignment horizontal="left" vertical="top" indent="1"/>
    </xf>
    <xf numFmtId="0" fontId="3" fillId="0" borderId="0" xfId="0" applyFont="1" applyAlignment="1">
      <alignment vertical="top" wrapText="1"/>
    </xf>
    <xf numFmtId="0" fontId="2"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horizontal="left" vertical="top" wrapText="1" indent="1"/>
    </xf>
    <xf numFmtId="0" fontId="6" fillId="0" borderId="0" xfId="3" applyFill="1" applyAlignment="1">
      <alignment horizontal="left" vertical="top" indent="1"/>
    </xf>
    <xf numFmtId="9" fontId="0" fillId="0" borderId="0" xfId="0" applyNumberFormat="1"/>
    <xf numFmtId="0" fontId="0" fillId="0" borderId="0" xfId="0" applyAlignment="1">
      <alignment horizontal="left" indent="3"/>
    </xf>
    <xf numFmtId="0" fontId="7" fillId="0" borderId="0" xfId="0" applyFont="1"/>
    <xf numFmtId="0" fontId="7" fillId="0" borderId="0" xfId="0" applyFont="1" applyAlignment="1">
      <alignment horizontal="left"/>
    </xf>
    <xf numFmtId="0" fontId="0" fillId="0" borderId="0" xfId="0" applyAlignment="1">
      <alignment wrapText="1"/>
    </xf>
    <xf numFmtId="0" fontId="4" fillId="0" borderId="0" xfId="0" applyFont="1" applyAlignment="1">
      <alignment wrapText="1"/>
    </xf>
    <xf numFmtId="0" fontId="0" fillId="0" borderId="0" xfId="0" applyAlignment="1">
      <alignment horizontal="left" wrapText="1" indent="1"/>
    </xf>
    <xf numFmtId="0" fontId="6" fillId="0" borderId="0" xfId="3" applyFill="1"/>
    <xf numFmtId="0" fontId="7" fillId="0" borderId="0" xfId="0" applyFont="1" applyAlignment="1">
      <alignment horizontal="left" indent="1"/>
    </xf>
    <xf numFmtId="166" fontId="0" fillId="0" borderId="0" xfId="1" applyNumberFormat="1" applyFont="1" applyFill="1"/>
    <xf numFmtId="2" fontId="0" fillId="0" borderId="0" xfId="0" applyNumberFormat="1"/>
    <xf numFmtId="166" fontId="5" fillId="0" borderId="0" xfId="1" applyNumberFormat="1" applyFont="1" applyFill="1"/>
    <xf numFmtId="3" fontId="0" fillId="0" borderId="0" xfId="0" applyNumberFormat="1"/>
    <xf numFmtId="4" fontId="0" fillId="0" borderId="0" xfId="0" applyNumberFormat="1"/>
    <xf numFmtId="0" fontId="9" fillId="0" borderId="0" xfId="0" applyFont="1"/>
    <xf numFmtId="0" fontId="8" fillId="0" borderId="0" xfId="0" applyFont="1" applyAlignment="1">
      <alignment horizontal="left" indent="1"/>
    </xf>
    <xf numFmtId="0" fontId="8" fillId="0" borderId="0" xfId="0" applyFont="1"/>
    <xf numFmtId="9" fontId="0" fillId="0" borderId="0" xfId="2" applyFont="1" applyFill="1"/>
    <xf numFmtId="166" fontId="0" fillId="0" borderId="0" xfId="1" applyNumberFormat="1" applyFont="1" applyFill="1" applyAlignment="1">
      <alignment horizontal="right" vertical="center"/>
    </xf>
    <xf numFmtId="167" fontId="0" fillId="0" borderId="0" xfId="2" applyNumberFormat="1" applyFont="1" applyFill="1" applyAlignment="1">
      <alignment horizontal="right" vertical="center"/>
    </xf>
    <xf numFmtId="167" fontId="0" fillId="0" borderId="0" xfId="0" applyNumberFormat="1" applyAlignment="1">
      <alignment horizontal="right" vertical="center"/>
    </xf>
    <xf numFmtId="9"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vertical="center"/>
    </xf>
    <xf numFmtId="9" fontId="0" fillId="0" borderId="0" xfId="0" applyNumberFormat="1" applyAlignment="1">
      <alignment vertical="center"/>
    </xf>
    <xf numFmtId="0" fontId="10" fillId="0" borderId="0" xfId="0" applyFont="1"/>
    <xf numFmtId="0" fontId="9" fillId="0" borderId="1" xfId="0" applyFont="1" applyBorder="1"/>
    <xf numFmtId="0" fontId="11" fillId="0" borderId="0" xfId="0" applyFont="1"/>
    <xf numFmtId="167" fontId="0" fillId="0" borderId="0" xfId="2" applyNumberFormat="1" applyFont="1"/>
    <xf numFmtId="0" fontId="0" fillId="0" borderId="1" xfId="0" applyBorder="1"/>
    <xf numFmtId="0" fontId="4" fillId="0" borderId="0" xfId="0" applyFont="1" applyAlignment="1">
      <alignment horizontal="center"/>
    </xf>
    <xf numFmtId="0" fontId="0" fillId="0" borderId="2" xfId="0" applyBorder="1" applyAlignment="1">
      <alignment horizontal="center"/>
    </xf>
    <xf numFmtId="0" fontId="0" fillId="0" borderId="0" xfId="0" applyAlignment="1">
      <alignment horizontal="center"/>
    </xf>
    <xf numFmtId="3" fontId="0" fillId="0" borderId="2" xfId="0" applyNumberFormat="1" applyBorder="1"/>
    <xf numFmtId="3" fontId="7" fillId="0" borderId="2" xfId="0" applyNumberFormat="1" applyFont="1" applyBorder="1"/>
    <xf numFmtId="3" fontId="7" fillId="0" borderId="0" xfId="0" applyNumberFormat="1" applyFont="1"/>
    <xf numFmtId="166" fontId="7" fillId="0" borderId="0" xfId="1" applyNumberFormat="1" applyFont="1" applyFill="1" applyAlignment="1">
      <alignment horizontal="right" vertical="center"/>
    </xf>
    <xf numFmtId="3" fontId="9" fillId="0" borderId="0" xfId="0" applyNumberFormat="1" applyFont="1"/>
    <xf numFmtId="3" fontId="9" fillId="0" borderId="1" xfId="0" applyNumberFormat="1" applyFont="1" applyBorder="1"/>
    <xf numFmtId="167" fontId="0" fillId="0" borderId="1" xfId="0" applyNumberFormat="1" applyBorder="1" applyAlignment="1">
      <alignment horizontal="right" vertical="center"/>
    </xf>
    <xf numFmtId="0" fontId="0" fillId="3" borderId="2" xfId="0" applyFill="1" applyBorder="1" applyAlignment="1">
      <alignment horizontal="center"/>
    </xf>
    <xf numFmtId="0" fontId="9" fillId="3" borderId="2" xfId="0" applyFont="1" applyFill="1" applyBorder="1" applyAlignment="1">
      <alignment horizontal="center"/>
    </xf>
    <xf numFmtId="167" fontId="9" fillId="3" borderId="2" xfId="2" applyNumberFormat="1" applyFont="1" applyFill="1" applyBorder="1" applyAlignment="1">
      <alignment horizontal="right"/>
    </xf>
    <xf numFmtId="167" fontId="9" fillId="3" borderId="0" xfId="2" applyNumberFormat="1" applyFont="1" applyFill="1" applyAlignment="1">
      <alignment horizontal="right" vertical="center"/>
    </xf>
    <xf numFmtId="0" fontId="0" fillId="3" borderId="0" xfId="0" applyFill="1" applyAlignment="1">
      <alignment horizontal="left" indent="1"/>
    </xf>
    <xf numFmtId="0" fontId="0" fillId="3" borderId="0" xfId="0" applyFill="1"/>
    <xf numFmtId="0" fontId="0" fillId="2" borderId="0" xfId="0" applyFill="1" applyAlignment="1">
      <alignment horizontal="left" indent="2"/>
    </xf>
    <xf numFmtId="0" fontId="0" fillId="2" borderId="0" xfId="0" applyFill="1"/>
    <xf numFmtId="3" fontId="0" fillId="2" borderId="0" xfId="0" applyNumberFormat="1" applyFill="1"/>
    <xf numFmtId="0" fontId="7" fillId="4" borderId="0" xfId="0" applyFont="1" applyFill="1" applyAlignment="1">
      <alignment horizontal="left"/>
    </xf>
    <xf numFmtId="0" fontId="7" fillId="4" borderId="0" xfId="0" applyFont="1" applyFill="1"/>
    <xf numFmtId="3" fontId="7" fillId="4" borderId="0" xfId="0" applyNumberFormat="1" applyFont="1" applyFill="1"/>
    <xf numFmtId="3" fontId="0" fillId="0" borderId="0" xfId="2" applyNumberFormat="1" applyFont="1"/>
    <xf numFmtId="9" fontId="0" fillId="0" borderId="0" xfId="0" applyNumberFormat="1" applyAlignment="1">
      <alignment horizontal="left"/>
    </xf>
    <xf numFmtId="9" fontId="0" fillId="0" borderId="0" xfId="0" applyNumberFormat="1" applyAlignment="1">
      <alignment horizontal="center"/>
    </xf>
    <xf numFmtId="165" fontId="0" fillId="0" borderId="0" xfId="1" applyNumberFormat="1" applyFont="1" applyFill="1"/>
    <xf numFmtId="10" fontId="0" fillId="0" borderId="0" xfId="0" applyNumberFormat="1"/>
    <xf numFmtId="168" fontId="0" fillId="0" borderId="0" xfId="0" applyNumberFormat="1"/>
    <xf numFmtId="0" fontId="4" fillId="0" borderId="0" xfId="0" applyFont="1" applyAlignment="1">
      <alignment horizontal="right"/>
    </xf>
    <xf numFmtId="164" fontId="0" fillId="0" borderId="0" xfId="1" applyFont="1" applyFill="1"/>
    <xf numFmtId="0" fontId="1" fillId="0" borderId="0" xfId="0" applyFont="1" applyAlignment="1">
      <alignment horizontal="left" vertical="top" wrapText="1"/>
    </xf>
    <xf numFmtId="0" fontId="1" fillId="0" borderId="0" xfId="0" applyFont="1" applyAlignment="1">
      <alignment horizontal="left" vertical="top"/>
    </xf>
    <xf numFmtId="0" fontId="8" fillId="0" borderId="0" xfId="0" applyFont="1" applyAlignment="1">
      <alignment horizontal="left" wrapText="1"/>
    </xf>
    <xf numFmtId="0" fontId="4" fillId="0" borderId="1" xfId="0" applyFont="1" applyBorder="1" applyAlignment="1">
      <alignment horizontal="center"/>
    </xf>
    <xf numFmtId="0" fontId="0" fillId="0" borderId="1" xfId="0"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781050</xdr:colOff>
      <xdr:row>4</xdr:row>
      <xdr:rowOff>136475</xdr:rowOff>
    </xdr:to>
    <xdr:pic>
      <xdr:nvPicPr>
        <xdr:cNvPr id="2" name="Picture 9">
          <a:extLst>
            <a:ext uri="{FF2B5EF4-FFF2-40B4-BE49-F238E27FC236}">
              <a16:creationId xmlns:a16="http://schemas.microsoft.com/office/drawing/2014/main" id="{2B54B690-A69A-324E-8244-FE3EDD6215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
          <a:ext cx="781050" cy="7841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38100</xdr:rowOff>
    </xdr:from>
    <xdr:to>
      <xdr:col>0</xdr:col>
      <xdr:colOff>790575</xdr:colOff>
      <xdr:row>4</xdr:row>
      <xdr:rowOff>60274</xdr:rowOff>
    </xdr:to>
    <xdr:pic>
      <xdr:nvPicPr>
        <xdr:cNvPr id="2" name="Picture 9">
          <a:extLst>
            <a:ext uri="{FF2B5EF4-FFF2-40B4-BE49-F238E27FC236}">
              <a16:creationId xmlns:a16="http://schemas.microsoft.com/office/drawing/2014/main" id="{8A2BEE2A-CD42-4884-B083-39B557D44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25" y="38100"/>
          <a:ext cx="781050" cy="7841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781050</xdr:colOff>
      <xdr:row>4</xdr:row>
      <xdr:rowOff>88849</xdr:rowOff>
    </xdr:to>
    <xdr:pic>
      <xdr:nvPicPr>
        <xdr:cNvPr id="2" name="Picture 9">
          <a:extLst>
            <a:ext uri="{FF2B5EF4-FFF2-40B4-BE49-F238E27FC236}">
              <a16:creationId xmlns:a16="http://schemas.microsoft.com/office/drawing/2014/main" id="{DF9DE318-BEFD-49DD-9456-9A4ECF1981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66675"/>
          <a:ext cx="781050" cy="784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819150</xdr:colOff>
      <xdr:row>4</xdr:row>
      <xdr:rowOff>60426</xdr:rowOff>
    </xdr:to>
    <xdr:pic>
      <xdr:nvPicPr>
        <xdr:cNvPr id="2" name="Picture 9">
          <a:extLst>
            <a:ext uri="{FF2B5EF4-FFF2-40B4-BE49-F238E27FC236}">
              <a16:creationId xmlns:a16="http://schemas.microsoft.com/office/drawing/2014/main" id="{E3F091FA-14E3-44D2-8E31-3D54701BC9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819150" cy="82242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sabel Bendeck" id="{87EB8435-605E-49E3-BFDD-9195C4CE6A82}" userId="S::Isabel.Bendeck@sqm.com::6ae36bc5-f1ac-4d3f-9294-e3f04c9be1d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9" dT="2023-05-31T16:30:06.18" personId="{87EB8435-605E-49E3-BFDD-9195C4CE6A82}" id="{52A8886C-7933-4754-B6A4-87E6CA989C4B}">
    <text xml:space="preserve">SQM es la primera empresa minera reconocida por la entidad internacional AENOR, por contar con un sistema de gestión de seguridad vial conforme a la Norma ISO 39001:2012, norma que regula el buen manejo del transporte terrestre dentro de un sector industrial. </text>
  </threadedComment>
</ThreadedComments>
</file>

<file path=xl/threadedComments/threadedComment2.xml><?xml version="1.0" encoding="utf-8"?>
<ThreadedComments xmlns="http://schemas.microsoft.com/office/spreadsheetml/2018/threadedcomments" xmlns:x="http://schemas.openxmlformats.org/spreadsheetml/2006/main">
  <threadedComment ref="C102" dT="2024-07-08T23:23:37.46" personId="{87EB8435-605E-49E3-BFDD-9195C4CE6A82}" id="{D77BF38E-A0D7-4372-A310-49BB2917E19D}">
    <text>Extracción neta acumulada al 07/07/2024, año ambiental n°17 del 13/08/2023-12/08/2024</text>
  </threadedComment>
  <threadedComment ref="D102" dT="2023-05-30T17:36:50.20" personId="{87EB8435-605E-49E3-BFDD-9195C4CE6A82}" id="{93608C74-FD2E-4068-9879-4C213B6F16DD}">
    <text>Información al 29/may/2023 correspondiente al año 16 (del 13/ago/2022 al 12/ago/2023)</text>
  </threadedComment>
  <threadedComment ref="E102" dT="2023-05-30T17:37:39.57" personId="{87EB8435-605E-49E3-BFDD-9195C4CE6A82}" id="{B8A4CFC1-A3BA-45D2-AF2F-612EDA713F89}">
    <text>Del 13/ago/2021 al 12/ago/2022</text>
  </threadedComment>
  <threadedComment ref="F102" dT="2023-05-30T17:38:25.13" personId="{87EB8435-605E-49E3-BFDD-9195C4CE6A82}" id="{729EBD1A-350D-4BE2-8BC1-2774EE9D4CC7}">
    <text>Del 13/ago/2020 al 12/ago/2021</text>
  </threadedComment>
  <threadedComment ref="G102" dT="2023-05-30T17:39:42.75" personId="{87EB8435-605E-49E3-BFDD-9195C4CE6A82}" id="{B4B4E9F6-FC2D-4774-90E1-1AB48A6B997A}">
    <text xml:space="preserve">Del 13/ago/2019 al 12/ago/2020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s25.q4cdn.com/757756353/files/governance_doc/esp/Poli%C3%ACtica-de-Libre-Competencia-2019_esp.pdf" TargetMode="External"/><Relationship Id="rId13" Type="http://schemas.openxmlformats.org/officeDocument/2006/relationships/hyperlink" Target="https://s25.q4cdn.com/757756353/files/governance_doc/esp/Modelo-de-Prevenci%C3%B3n-de-Delitos.pdf" TargetMode="External"/><Relationship Id="rId18" Type="http://schemas.openxmlformats.org/officeDocument/2006/relationships/hyperlink" Target="https://s25.q4cdn.com/757756353/files/governance_doc/esp/2024/06/poli%CC%81tica-de-inversio%CC%81n.pdf" TargetMode="External"/><Relationship Id="rId3" Type="http://schemas.openxmlformats.org/officeDocument/2006/relationships/hyperlink" Target="https://www.sqm.com/wp-content/uploads/2024/07/SQM-Reporte-2023_Final0507.pdf" TargetMode="External"/><Relationship Id="rId21" Type="http://schemas.openxmlformats.org/officeDocument/2006/relationships/vmlDrawing" Target="../drawings/vmlDrawing1.vml"/><Relationship Id="rId7" Type="http://schemas.openxmlformats.org/officeDocument/2006/relationships/hyperlink" Target="https://s25.q4cdn.com/757756353/files/governance_doc/esp/SQM-ABAC-Policy-Spanish-VF-01062018.pdf" TargetMode="External"/><Relationship Id="rId12" Type="http://schemas.openxmlformats.org/officeDocument/2006/relationships/hyperlink" Target="https://s25.q4cdn.com/757756353/files/doc_downloads/2022/Politica-Habitualidad_16Nov2022_esp.pdf" TargetMode="External"/><Relationship Id="rId17" Type="http://schemas.openxmlformats.org/officeDocument/2006/relationships/hyperlink" Target="https://s25.q4cdn.com/757756353/files/governance_doc/esp/2024/06/poli%CC%81tica-de-dividendos.pdf" TargetMode="External"/><Relationship Id="rId2" Type="http://schemas.openxmlformats.org/officeDocument/2006/relationships/hyperlink" Target="https://s25.q4cdn.com/757756353/files/doc_financials/2023/ar/memoria-sqm-2023_esp_vf.pdf" TargetMode="External"/><Relationship Id="rId16" Type="http://schemas.openxmlformats.org/officeDocument/2006/relationships/hyperlink" Target="https://s25.q4cdn.com/757756353/files/governance_doc/2022/04/Policy-on-Conflicts-of-Interest_ESP.pdf" TargetMode="External"/><Relationship Id="rId20" Type="http://schemas.openxmlformats.org/officeDocument/2006/relationships/drawing" Target="../drawings/drawing1.xml"/><Relationship Id="rId1" Type="http://schemas.openxmlformats.org/officeDocument/2006/relationships/hyperlink" Target="https://s25.q4cdn.com/757756353/files/doc_financials/2023/ar/05/sqm-2023-12-31-20f_esp.pdf" TargetMode="External"/><Relationship Id="rId6" Type="http://schemas.openxmlformats.org/officeDocument/2006/relationships/hyperlink" Target="https://s25.q4cdn.com/757756353/files/governance_doc/2021/Estatutos-SQM-Actualizados-al-22-de-enero-de-2021-(SQM-Feb-6-2021).pdf" TargetMode="External"/><Relationship Id="rId11" Type="http://schemas.openxmlformats.org/officeDocument/2006/relationships/hyperlink" Target="https://s25.q4cdn.com/757756353/files/governance_doc/2021/06/MMIIM_esp-(Aprobado-SQM-Jun-9)_published.pdf" TargetMode="External"/><Relationship Id="rId5" Type="http://schemas.openxmlformats.org/officeDocument/2006/relationships/hyperlink" Target="https://s25.q4cdn.com/757756353/files/governance_doc/esp/2.1.-SQM-Codigo-de-Etica_Espa%C3%B1ol.pdf" TargetMode="External"/><Relationship Id="rId15" Type="http://schemas.openxmlformats.org/officeDocument/2006/relationships/hyperlink" Target="https://s25.q4cdn.com/757756353/files/governance_doc/2024/05/corporate-report-card-2023_esp.pdf" TargetMode="External"/><Relationship Id="rId23" Type="http://schemas.microsoft.com/office/2017/10/relationships/threadedComment" Target="../threadedComments/threadedComment1.xml"/><Relationship Id="rId10" Type="http://schemas.openxmlformats.org/officeDocument/2006/relationships/hyperlink" Target="https://s25.q4cdn.com/757756353/files/governance_doc/esp/2024/06/poli%CC%81tica-de-financiamiento.pdf" TargetMode="External"/><Relationship Id="rId19" Type="http://schemas.openxmlformats.org/officeDocument/2006/relationships/printerSettings" Target="../printerSettings/printerSettings1.bin"/><Relationship Id="rId4" Type="http://schemas.openxmlformats.org/officeDocument/2006/relationships/hyperlink" Target="https://s25.q4cdn.com/757756353/files/governance_doc/2022/11/Corporate-Governance-Policy_esp_Oct2022.pdf" TargetMode="External"/><Relationship Id="rId9" Type="http://schemas.openxmlformats.org/officeDocument/2006/relationships/hyperlink" Target="https://s25.q4cdn.com/757756353/files/governance_doc/esp/2021/Politica-de-Sostenibilidad-Etica-y-Derechos-Humanos.pdf" TargetMode="External"/><Relationship Id="rId14" Type="http://schemas.openxmlformats.org/officeDocument/2006/relationships/hyperlink" Target="https://s25.q4cdn.com/757756353/files/governance_doc/esp/Co%CC%81digo-de-Conducta-para-Socios-Comerciales-de-SQM.PDF" TargetMode="Externa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qmsenlinea.com/"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E7E39-E68A-4CCB-81D0-0F0C99269142}">
  <dimension ref="A6:E55"/>
  <sheetViews>
    <sheetView showGridLines="0" showRowColHeaders="0" tabSelected="1" workbookViewId="0">
      <selection activeCell="D15" sqref="D15"/>
    </sheetView>
  </sheetViews>
  <sheetFormatPr defaultColWidth="9.140625" defaultRowHeight="12.75" outlineLevelRow="1" x14ac:dyDescent="0.25"/>
  <cols>
    <col min="1" max="1" width="64.140625" style="1" customWidth="1"/>
    <col min="2" max="2" width="28.85546875" style="1" customWidth="1"/>
    <col min="3" max="3" width="41.7109375" style="1" customWidth="1"/>
    <col min="4" max="4" width="17.85546875" style="1" customWidth="1"/>
    <col min="5" max="5" width="8.7109375" style="1" customWidth="1"/>
    <col min="6" max="16384" width="9.140625" style="1"/>
  </cols>
  <sheetData>
    <row r="6" spans="1:5" x14ac:dyDescent="0.25">
      <c r="A6" s="10" t="s">
        <v>9</v>
      </c>
      <c r="B6" s="10"/>
    </row>
    <row r="7" spans="1:5" ht="108" customHeight="1" x14ac:dyDescent="0.25">
      <c r="A7" s="78" t="s">
        <v>8</v>
      </c>
      <c r="B7" s="78"/>
      <c r="C7" s="79"/>
      <c r="D7" s="79"/>
      <c r="E7" s="79"/>
    </row>
    <row r="9" spans="1:5" x14ac:dyDescent="0.25">
      <c r="A9" s="10" t="s">
        <v>10</v>
      </c>
      <c r="B9" s="10"/>
    </row>
    <row r="10" spans="1:5" ht="15" outlineLevel="1" x14ac:dyDescent="0.25">
      <c r="A10" s="12" t="s">
        <v>11</v>
      </c>
      <c r="B10" s="17"/>
      <c r="C10" s="11"/>
    </row>
    <row r="11" spans="1:5" ht="15" outlineLevel="1" x14ac:dyDescent="0.25">
      <c r="A11" s="12" t="s">
        <v>12</v>
      </c>
      <c r="B11" s="17"/>
      <c r="C11" s="11"/>
    </row>
    <row r="12" spans="1:5" ht="15" outlineLevel="1" x14ac:dyDescent="0.25">
      <c r="A12" s="12" t="s">
        <v>13</v>
      </c>
      <c r="B12" s="17"/>
      <c r="C12" s="11"/>
    </row>
    <row r="14" spans="1:5" x14ac:dyDescent="0.25">
      <c r="A14" s="10" t="s">
        <v>14</v>
      </c>
      <c r="B14" s="10"/>
    </row>
    <row r="15" spans="1:5" ht="15" outlineLevel="1" x14ac:dyDescent="0.25">
      <c r="A15" s="12" t="s">
        <v>27</v>
      </c>
      <c r="B15" s="17"/>
    </row>
    <row r="16" spans="1:5" ht="15" outlineLevel="1" x14ac:dyDescent="0.25">
      <c r="A16" s="12" t="s">
        <v>116</v>
      </c>
      <c r="B16" s="17"/>
    </row>
    <row r="17" spans="1:3" ht="15" outlineLevel="1" x14ac:dyDescent="0.25">
      <c r="A17" s="12" t="s">
        <v>121</v>
      </c>
      <c r="B17" s="17"/>
    </row>
    <row r="18" spans="1:3" ht="15" outlineLevel="1" x14ac:dyDescent="0.25">
      <c r="A18" s="12" t="s">
        <v>28</v>
      </c>
      <c r="B18" s="17"/>
    </row>
    <row r="19" spans="1:3" ht="15" outlineLevel="1" x14ac:dyDescent="0.25">
      <c r="A19" s="12" t="s">
        <v>169</v>
      </c>
      <c r="B19" s="17"/>
    </row>
    <row r="20" spans="1:3" ht="15" outlineLevel="1" x14ac:dyDescent="0.25">
      <c r="A20" s="12" t="s">
        <v>29</v>
      </c>
      <c r="B20" s="17"/>
    </row>
    <row r="21" spans="1:3" ht="15" outlineLevel="1" x14ac:dyDescent="0.25">
      <c r="A21" s="12" t="s">
        <v>30</v>
      </c>
      <c r="B21" s="17"/>
    </row>
    <row r="22" spans="1:3" ht="15" outlineLevel="1" x14ac:dyDescent="0.25">
      <c r="A22" s="12" t="s">
        <v>120</v>
      </c>
      <c r="B22" s="17"/>
    </row>
    <row r="23" spans="1:3" ht="15" outlineLevel="1" x14ac:dyDescent="0.25">
      <c r="A23" s="12" t="s">
        <v>189</v>
      </c>
      <c r="B23" s="17"/>
    </row>
    <row r="24" spans="1:3" ht="15" outlineLevel="1" x14ac:dyDescent="0.25">
      <c r="A24" s="12" t="s">
        <v>190</v>
      </c>
      <c r="B24" s="17"/>
    </row>
    <row r="25" spans="1:3" ht="15" outlineLevel="1" x14ac:dyDescent="0.25">
      <c r="A25" s="12" t="s">
        <v>191</v>
      </c>
    </row>
    <row r="26" spans="1:3" ht="15" outlineLevel="1" x14ac:dyDescent="0.25">
      <c r="A26" s="12" t="s">
        <v>31</v>
      </c>
      <c r="C26" s="2"/>
    </row>
    <row r="27" spans="1:3" ht="15" outlineLevel="1" x14ac:dyDescent="0.25">
      <c r="A27" s="12" t="s">
        <v>127</v>
      </c>
      <c r="C27" s="2"/>
    </row>
    <row r="28" spans="1:3" ht="15" x14ac:dyDescent="0.25">
      <c r="A28" s="12" t="s">
        <v>117</v>
      </c>
      <c r="C28" s="2"/>
    </row>
    <row r="29" spans="1:3" ht="15" x14ac:dyDescent="0.25">
      <c r="A29" s="12" t="s">
        <v>32</v>
      </c>
      <c r="C29" s="2"/>
    </row>
    <row r="30" spans="1:3" ht="15" outlineLevel="1" x14ac:dyDescent="0.25">
      <c r="A30" s="17"/>
      <c r="B30" s="3" t="s">
        <v>51</v>
      </c>
      <c r="C30" s="2"/>
    </row>
    <row r="31" spans="1:3" outlineLevel="1" x14ac:dyDescent="0.25">
      <c r="A31" s="13" t="s">
        <v>15</v>
      </c>
      <c r="B31" s="14">
        <v>2021</v>
      </c>
      <c r="C31" s="2"/>
    </row>
    <row r="32" spans="1:3" outlineLevel="1" x14ac:dyDescent="0.25">
      <c r="A32" s="13"/>
      <c r="B32" s="14">
        <v>2020</v>
      </c>
      <c r="C32" s="2"/>
    </row>
    <row r="33" spans="1:3" outlineLevel="1" x14ac:dyDescent="0.25">
      <c r="A33" s="16" t="s">
        <v>128</v>
      </c>
      <c r="B33" s="14">
        <v>2010</v>
      </c>
      <c r="C33" s="2"/>
    </row>
    <row r="34" spans="1:3" outlineLevel="1" x14ac:dyDescent="0.25">
      <c r="A34" s="16" t="s">
        <v>16</v>
      </c>
      <c r="B34" s="14">
        <v>2019</v>
      </c>
      <c r="C34" s="2"/>
    </row>
    <row r="35" spans="1:3" outlineLevel="1" x14ac:dyDescent="0.25">
      <c r="A35" s="16" t="s">
        <v>25</v>
      </c>
      <c r="B35" s="14">
        <v>2020</v>
      </c>
      <c r="C35" s="2"/>
    </row>
    <row r="36" spans="1:3" outlineLevel="1" x14ac:dyDescent="0.25">
      <c r="A36" s="16" t="s">
        <v>26</v>
      </c>
      <c r="B36" s="14">
        <v>2020</v>
      </c>
      <c r="C36" s="2"/>
    </row>
    <row r="37" spans="1:3" outlineLevel="1" x14ac:dyDescent="0.25">
      <c r="A37" s="16" t="s">
        <v>17</v>
      </c>
      <c r="B37" s="14">
        <v>1980</v>
      </c>
      <c r="C37" s="2"/>
    </row>
    <row r="38" spans="1:3" x14ac:dyDescent="0.25">
      <c r="A38" s="16" t="s">
        <v>18</v>
      </c>
      <c r="B38" s="14"/>
    </row>
    <row r="39" spans="1:3" x14ac:dyDescent="0.25">
      <c r="A39" s="16" t="s">
        <v>19</v>
      </c>
    </row>
    <row r="40" spans="1:3" outlineLevel="1" x14ac:dyDescent="0.25">
      <c r="B40" s="14">
        <v>2020</v>
      </c>
    </row>
    <row r="41" spans="1:3" outlineLevel="1" x14ac:dyDescent="0.25">
      <c r="A41" s="13" t="s">
        <v>20</v>
      </c>
      <c r="B41" s="15">
        <v>2019</v>
      </c>
    </row>
    <row r="42" spans="1:3" outlineLevel="1" x14ac:dyDescent="0.25">
      <c r="A42" s="16" t="s">
        <v>1</v>
      </c>
      <c r="B42" s="15">
        <v>2013</v>
      </c>
    </row>
    <row r="43" spans="1:3" outlineLevel="1" x14ac:dyDescent="0.25">
      <c r="A43" s="16" t="s">
        <v>2</v>
      </c>
      <c r="B43" s="15">
        <v>2020</v>
      </c>
    </row>
    <row r="44" spans="1:3" outlineLevel="1" x14ac:dyDescent="0.25">
      <c r="A44" s="4" t="s">
        <v>3</v>
      </c>
      <c r="B44" s="14">
        <v>2022</v>
      </c>
    </row>
    <row r="45" spans="1:3" outlineLevel="1" x14ac:dyDescent="0.25">
      <c r="A45" s="4" t="s">
        <v>118</v>
      </c>
      <c r="B45" s="14">
        <v>2022</v>
      </c>
    </row>
    <row r="46" spans="1:3" x14ac:dyDescent="0.25">
      <c r="A46" s="4" t="s">
        <v>147</v>
      </c>
      <c r="B46" s="14">
        <v>2023</v>
      </c>
    </row>
    <row r="47" spans="1:3" outlineLevel="1" x14ac:dyDescent="0.25">
      <c r="A47" s="4" t="s">
        <v>148</v>
      </c>
      <c r="B47" s="14">
        <v>2022</v>
      </c>
    </row>
    <row r="48" spans="1:3" outlineLevel="1" x14ac:dyDescent="0.25">
      <c r="A48" s="4" t="s">
        <v>149</v>
      </c>
      <c r="B48" s="14">
        <v>2022</v>
      </c>
    </row>
    <row r="49" spans="1:2" outlineLevel="1" x14ac:dyDescent="0.25">
      <c r="A49" s="4" t="s">
        <v>146</v>
      </c>
    </row>
    <row r="50" spans="1:2" x14ac:dyDescent="0.25">
      <c r="A50" s="4" t="s">
        <v>150</v>
      </c>
    </row>
    <row r="51" spans="1:2" x14ac:dyDescent="0.25">
      <c r="A51" s="4"/>
      <c r="B51" s="15" t="s">
        <v>119</v>
      </c>
    </row>
    <row r="52" spans="1:2" x14ac:dyDescent="0.25">
      <c r="A52" s="10" t="s">
        <v>21</v>
      </c>
      <c r="B52" s="15" t="s">
        <v>119</v>
      </c>
    </row>
    <row r="53" spans="1:2" x14ac:dyDescent="0.25">
      <c r="A53" s="4" t="s">
        <v>22</v>
      </c>
      <c r="B53" s="15" t="s">
        <v>0</v>
      </c>
    </row>
    <row r="54" spans="1:2" x14ac:dyDescent="0.25">
      <c r="A54" s="4" t="s">
        <v>23</v>
      </c>
    </row>
    <row r="55" spans="1:2" x14ac:dyDescent="0.25">
      <c r="A55" s="4" t="s">
        <v>24</v>
      </c>
    </row>
  </sheetData>
  <dataConsolidate/>
  <mergeCells count="1">
    <mergeCell ref="A7:E7"/>
  </mergeCells>
  <conditionalFormatting sqref="A33">
    <cfRule type="dataBar" priority="5">
      <dataBar>
        <cfvo type="min"/>
        <cfvo type="max"/>
        <color rgb="FF638EC6"/>
      </dataBar>
      <extLst>
        <ext xmlns:x14="http://schemas.microsoft.com/office/spreadsheetml/2009/9/main" uri="{B025F937-C7B1-47D3-B67F-A62EFF666E3E}">
          <x14:id>{CC87949D-35CA-4F42-8954-99C007A506C6}</x14:id>
        </ext>
      </extLst>
    </cfRule>
  </conditionalFormatting>
  <conditionalFormatting sqref="A34:A39 B32:B38">
    <cfRule type="dataBar" priority="28">
      <dataBar>
        <cfvo type="min"/>
        <cfvo type="max"/>
        <color rgb="FF638EC6"/>
      </dataBar>
      <extLst>
        <ext xmlns:x14="http://schemas.microsoft.com/office/spreadsheetml/2009/9/main" uri="{B025F937-C7B1-47D3-B67F-A62EFF666E3E}">
          <x14:id>{B561DCEB-5EF6-4BD7-AFC9-E6B130CA0FD4}</x14:id>
        </ext>
      </extLst>
    </cfRule>
  </conditionalFormatting>
  <conditionalFormatting sqref="A42:A47">
    <cfRule type="dataBar" priority="30">
      <dataBar>
        <cfvo type="min"/>
        <cfvo type="max"/>
        <color rgb="FF638EC6"/>
      </dataBar>
      <extLst>
        <ext xmlns:x14="http://schemas.microsoft.com/office/spreadsheetml/2009/9/main" uri="{B025F937-C7B1-47D3-B67F-A62EFF666E3E}">
          <x14:id>{E529E4F2-A83A-470A-978A-F24618368B6F}</x14:id>
        </ext>
      </extLst>
    </cfRule>
  </conditionalFormatting>
  <conditionalFormatting sqref="A48:A51">
    <cfRule type="dataBar" priority="31">
      <dataBar>
        <cfvo type="min"/>
        <cfvo type="max"/>
        <color rgb="FF638EC6"/>
      </dataBar>
      <extLst>
        <ext xmlns:x14="http://schemas.microsoft.com/office/spreadsheetml/2009/9/main" uri="{B025F937-C7B1-47D3-B67F-A62EFF666E3E}">
          <x14:id>{3E6594FD-E587-461C-8F3E-B819587076B7}</x14:id>
        </ext>
      </extLst>
    </cfRule>
  </conditionalFormatting>
  <conditionalFormatting sqref="A53:A55 B51:B53">
    <cfRule type="dataBar" priority="26">
      <dataBar>
        <cfvo type="min"/>
        <cfvo type="max"/>
        <color rgb="FF638EC6"/>
      </dataBar>
      <extLst>
        <ext xmlns:x14="http://schemas.microsoft.com/office/spreadsheetml/2009/9/main" uri="{B025F937-C7B1-47D3-B67F-A62EFF666E3E}">
          <x14:id>{3467474B-1DDB-4F98-8446-7A5EDA9F1C77}</x14:id>
        </ext>
      </extLst>
    </cfRule>
  </conditionalFormatting>
  <conditionalFormatting sqref="B31">
    <cfRule type="dataBar" priority="6">
      <dataBar>
        <cfvo type="min"/>
        <cfvo type="max"/>
        <color rgb="FF638EC6"/>
      </dataBar>
      <extLst>
        <ext xmlns:x14="http://schemas.microsoft.com/office/spreadsheetml/2009/9/main" uri="{B025F937-C7B1-47D3-B67F-A62EFF666E3E}">
          <x14:id>{8FBB8BA3-D3AB-43D4-AFCF-76C0C916C985}</x14:id>
        </ext>
      </extLst>
    </cfRule>
  </conditionalFormatting>
  <conditionalFormatting sqref="B40:B48">
    <cfRule type="dataBar" priority="1">
      <dataBar>
        <cfvo type="min"/>
        <cfvo type="max"/>
        <color rgb="FF638EC6"/>
      </dataBar>
      <extLst>
        <ext xmlns:x14="http://schemas.microsoft.com/office/spreadsheetml/2009/9/main" uri="{B025F937-C7B1-47D3-B67F-A62EFF666E3E}">
          <x14:id>{77C1B1E4-1162-4D5F-864B-584F66B6273A}</x14:id>
        </ext>
      </extLst>
    </cfRule>
  </conditionalFormatting>
  <conditionalFormatting sqref="B51:B53">
    <cfRule type="dataBar" priority="22">
      <dataBar>
        <cfvo type="min"/>
        <cfvo type="max"/>
        <color rgb="FF638EC6"/>
      </dataBar>
      <extLst>
        <ext xmlns:x14="http://schemas.microsoft.com/office/spreadsheetml/2009/9/main" uri="{B025F937-C7B1-47D3-B67F-A62EFF666E3E}">
          <x14:id>{C8FA70D5-7308-439B-9E55-9050AD4BFBA9}</x14:id>
        </ext>
      </extLst>
    </cfRule>
  </conditionalFormatting>
  <hyperlinks>
    <hyperlink ref="A10" r:id="rId1" xr:uid="{FA49EF6E-FBEB-46D8-8E09-8138252310CA}"/>
    <hyperlink ref="A11" r:id="rId2" xr:uid="{646D200E-9A9B-4C0D-B917-EDEAE2756454}"/>
    <hyperlink ref="A12" r:id="rId3" xr:uid="{77D9AB6A-F184-4415-A282-4E2AAA2D2C41}"/>
    <hyperlink ref="A15" r:id="rId4" xr:uid="{3561FF1D-8C5F-4444-862E-CFBAEF40D538}"/>
    <hyperlink ref="A16" r:id="rId5" xr:uid="{C080B57C-7C0A-44F0-83D6-7522D7343FB0}"/>
    <hyperlink ref="A18" r:id="rId6" xr:uid="{42242C9F-54DE-4A0D-87FA-34B0CD189BBB}"/>
    <hyperlink ref="A20" r:id="rId7" xr:uid="{4E95C93C-6CD0-4469-A0CA-26A9DB47581C}"/>
    <hyperlink ref="A21" r:id="rId8" xr:uid="{55905878-2B20-48BF-9C6B-901C2AD90A3D}"/>
    <hyperlink ref="A22" r:id="rId9" xr:uid="{CDD1EE23-53E6-4DDE-AC15-B15BC79729B3}"/>
    <hyperlink ref="A24" r:id="rId10" xr:uid="{B5829E54-D42C-426C-BE2E-C0399EF86EC2}"/>
    <hyperlink ref="A26" r:id="rId11" xr:uid="{F91FBF05-7ACE-4862-AC8B-F17ACF3E1793}"/>
    <hyperlink ref="A28" r:id="rId12" xr:uid="{EA1D6932-4086-4714-83EE-0941E39B3FB0}"/>
    <hyperlink ref="A29" r:id="rId13" xr:uid="{05553776-83C4-43B1-8A16-4885F0FE8A21}"/>
    <hyperlink ref="A17" r:id="rId14" xr:uid="{C5C8F81E-086B-4D55-856A-2D5186EC0839}"/>
    <hyperlink ref="A19" r:id="rId15" xr:uid="{AB00B1BB-033A-4F46-AA4B-9A8BF6B595D6}"/>
    <hyperlink ref="A27" r:id="rId16" xr:uid="{601081F4-98F2-47AB-A157-21EE752E8B1C}"/>
    <hyperlink ref="A25" r:id="rId17" xr:uid="{B7EC0039-3163-4CF8-A100-BEB4E0B9330F}"/>
    <hyperlink ref="A23" r:id="rId18" xr:uid="{2635B1E5-27F9-4C57-9525-D4BC94D4835B}"/>
  </hyperlinks>
  <pageMargins left="0.7" right="0.7" top="0.75" bottom="0.75" header="0.3" footer="0.3"/>
  <pageSetup orientation="portrait" r:id="rId19"/>
  <drawing r:id="rId20"/>
  <legacyDrawing r:id="rId21"/>
  <extLst>
    <ext xmlns:x14="http://schemas.microsoft.com/office/spreadsheetml/2009/9/main" uri="{78C0D931-6437-407d-A8EE-F0AAD7539E65}">
      <x14:conditionalFormattings>
        <x14:conditionalFormatting xmlns:xm="http://schemas.microsoft.com/office/excel/2006/main">
          <x14:cfRule type="dataBar" id="{CC87949D-35CA-4F42-8954-99C007A506C6}">
            <x14:dataBar minLength="0" maxLength="100" border="1" negativeBarBorderColorSameAsPositive="0">
              <x14:cfvo type="autoMin"/>
              <x14:cfvo type="autoMax"/>
              <x14:borderColor rgb="FF638EC6"/>
              <x14:negativeFillColor rgb="FFFF0000"/>
              <x14:negativeBorderColor rgb="FFFF0000"/>
              <x14:axisColor rgb="FF000000"/>
            </x14:dataBar>
          </x14:cfRule>
          <xm:sqref>A33</xm:sqref>
        </x14:conditionalFormatting>
        <x14:conditionalFormatting xmlns:xm="http://schemas.microsoft.com/office/excel/2006/main">
          <x14:cfRule type="dataBar" id="{B561DCEB-5EF6-4BD7-AFC9-E6B130CA0FD4}">
            <x14:dataBar minLength="0" maxLength="100" border="1" negativeBarBorderColorSameAsPositive="0">
              <x14:cfvo type="autoMin"/>
              <x14:cfvo type="autoMax"/>
              <x14:borderColor rgb="FF638EC6"/>
              <x14:negativeFillColor rgb="FFFF0000"/>
              <x14:negativeBorderColor rgb="FFFF0000"/>
              <x14:axisColor rgb="FF000000"/>
            </x14:dataBar>
          </x14:cfRule>
          <xm:sqref>A34:A39 B32:B38</xm:sqref>
        </x14:conditionalFormatting>
        <x14:conditionalFormatting xmlns:xm="http://schemas.microsoft.com/office/excel/2006/main">
          <x14:cfRule type="dataBar" id="{E529E4F2-A83A-470A-978A-F24618368B6F}">
            <x14:dataBar minLength="0" maxLength="100" border="1" negativeBarBorderColorSameAsPositive="0">
              <x14:cfvo type="autoMin"/>
              <x14:cfvo type="autoMax"/>
              <x14:borderColor rgb="FF638EC6"/>
              <x14:negativeFillColor rgb="FFFF0000"/>
              <x14:negativeBorderColor rgb="FFFF0000"/>
              <x14:axisColor rgb="FF000000"/>
            </x14:dataBar>
          </x14:cfRule>
          <xm:sqref>A42:A47</xm:sqref>
        </x14:conditionalFormatting>
        <x14:conditionalFormatting xmlns:xm="http://schemas.microsoft.com/office/excel/2006/main">
          <x14:cfRule type="dataBar" id="{3E6594FD-E587-461C-8F3E-B819587076B7}">
            <x14:dataBar minLength="0" maxLength="100" border="1" negativeBarBorderColorSameAsPositive="0">
              <x14:cfvo type="autoMin"/>
              <x14:cfvo type="autoMax"/>
              <x14:borderColor rgb="FF638EC6"/>
              <x14:negativeFillColor rgb="FFFF0000"/>
              <x14:negativeBorderColor rgb="FFFF0000"/>
              <x14:axisColor rgb="FF000000"/>
            </x14:dataBar>
          </x14:cfRule>
          <xm:sqref>A48:A51</xm:sqref>
        </x14:conditionalFormatting>
        <x14:conditionalFormatting xmlns:xm="http://schemas.microsoft.com/office/excel/2006/main">
          <x14:cfRule type="dataBar" id="{3467474B-1DDB-4F98-8446-7A5EDA9F1C77}">
            <x14:dataBar minLength="0" maxLength="100" border="1" negativeBarBorderColorSameAsPositive="0">
              <x14:cfvo type="autoMin"/>
              <x14:cfvo type="autoMax"/>
              <x14:borderColor rgb="FF638EC6"/>
              <x14:negativeFillColor rgb="FFFF0000"/>
              <x14:negativeBorderColor rgb="FFFF0000"/>
              <x14:axisColor rgb="FF000000"/>
            </x14:dataBar>
          </x14:cfRule>
          <xm:sqref>A53:A55 B51:B53</xm:sqref>
        </x14:conditionalFormatting>
        <x14:conditionalFormatting xmlns:xm="http://schemas.microsoft.com/office/excel/2006/main">
          <x14:cfRule type="dataBar" id="{8FBB8BA3-D3AB-43D4-AFCF-76C0C916C985}">
            <x14:dataBar minLength="0" maxLength="100" border="1" negativeBarBorderColorSameAsPositive="0">
              <x14:cfvo type="autoMin"/>
              <x14:cfvo type="autoMax"/>
              <x14:borderColor rgb="FF638EC6"/>
              <x14:negativeFillColor rgb="FFFF0000"/>
              <x14:negativeBorderColor rgb="FFFF0000"/>
              <x14:axisColor rgb="FF000000"/>
            </x14:dataBar>
          </x14:cfRule>
          <xm:sqref>B31</xm:sqref>
        </x14:conditionalFormatting>
        <x14:conditionalFormatting xmlns:xm="http://schemas.microsoft.com/office/excel/2006/main">
          <x14:cfRule type="dataBar" id="{77C1B1E4-1162-4D5F-864B-584F66B6273A}">
            <x14:dataBar minLength="0" maxLength="100" gradient="0">
              <x14:cfvo type="autoMin"/>
              <x14:cfvo type="autoMax"/>
              <x14:negativeFillColor rgb="FFFF0000"/>
              <x14:axisColor rgb="FF000000"/>
            </x14:dataBar>
          </x14:cfRule>
          <xm:sqref>B40:B48</xm:sqref>
        </x14:conditionalFormatting>
        <x14:conditionalFormatting xmlns:xm="http://schemas.microsoft.com/office/excel/2006/main">
          <x14:cfRule type="dataBar" id="{C8FA70D5-7308-439B-9E55-9050AD4BFBA9}">
            <x14:dataBar minLength="0" maxLength="100" border="1" negativeBarBorderColorSameAsPositive="0">
              <x14:cfvo type="autoMin"/>
              <x14:cfvo type="autoMax"/>
              <x14:borderColor rgb="FF638EC6"/>
              <x14:negativeFillColor rgb="FFFF0000"/>
              <x14:negativeBorderColor rgb="FFFF0000"/>
              <x14:axisColor rgb="FF000000"/>
            </x14:dataBar>
          </x14:cfRule>
          <xm:sqref>B51:B53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525C-6FF6-41E6-8308-289E0033563B}">
  <dimension ref="A6:I103"/>
  <sheetViews>
    <sheetView showGridLines="0" zoomScale="110" zoomScaleNormal="110" workbookViewId="0">
      <selection activeCell="J73" sqref="J73"/>
    </sheetView>
  </sheetViews>
  <sheetFormatPr defaultColWidth="9.140625" defaultRowHeight="15" outlineLevelRow="1" x14ac:dyDescent="0.25"/>
  <cols>
    <col min="1" max="1" width="84.85546875" customWidth="1"/>
    <col min="2" max="2" width="12.85546875" customWidth="1"/>
    <col min="3" max="3" width="12.7109375" customWidth="1"/>
    <col min="4" max="4" width="10.140625" bestFit="1" customWidth="1"/>
    <col min="5" max="6" width="10.42578125" bestFit="1" customWidth="1"/>
    <col min="7" max="7" width="10.140625" bestFit="1" customWidth="1"/>
  </cols>
  <sheetData>
    <row r="6" spans="1:7" x14ac:dyDescent="0.25">
      <c r="A6" s="6" t="s">
        <v>47</v>
      </c>
    </row>
    <row r="7" spans="1:7" hidden="1" outlineLevel="1" x14ac:dyDescent="0.25">
      <c r="A7" s="6"/>
    </row>
    <row r="8" spans="1:7" hidden="1" outlineLevel="1" x14ac:dyDescent="0.25">
      <c r="A8" s="5" t="s">
        <v>33</v>
      </c>
      <c r="B8" t="s">
        <v>35</v>
      </c>
    </row>
    <row r="9" spans="1:7" hidden="1" outlineLevel="1" x14ac:dyDescent="0.25">
      <c r="A9" s="5" t="s">
        <v>34</v>
      </c>
      <c r="B9" t="s">
        <v>35</v>
      </c>
    </row>
    <row r="10" spans="1:7" hidden="1" outlineLevel="1" x14ac:dyDescent="0.25">
      <c r="A10" s="9" t="s">
        <v>36</v>
      </c>
      <c r="B10" s="7">
        <v>2020</v>
      </c>
    </row>
    <row r="11" spans="1:7" hidden="1" outlineLevel="1" x14ac:dyDescent="0.25">
      <c r="A11" s="9" t="s">
        <v>37</v>
      </c>
      <c r="B11" s="8">
        <v>2030</v>
      </c>
      <c r="C11" s="8">
        <v>2040</v>
      </c>
    </row>
    <row r="12" spans="1:7" hidden="1" outlineLevel="1" x14ac:dyDescent="0.25">
      <c r="A12" s="19" t="s">
        <v>38</v>
      </c>
      <c r="B12" s="71">
        <v>0.4</v>
      </c>
      <c r="C12" s="71">
        <v>0.65</v>
      </c>
    </row>
    <row r="13" spans="1:7" hidden="1" outlineLevel="1" x14ac:dyDescent="0.25">
      <c r="A13" s="19" t="s">
        <v>39</v>
      </c>
      <c r="B13" s="71">
        <v>0.5</v>
      </c>
      <c r="C13" s="71"/>
    </row>
    <row r="14" spans="1:7" hidden="1" outlineLevel="1" x14ac:dyDescent="0.25">
      <c r="A14" s="9"/>
      <c r="B14" s="6" t="s">
        <v>40</v>
      </c>
      <c r="C14" s="6">
        <v>2023</v>
      </c>
      <c r="D14" s="6">
        <v>2022</v>
      </c>
      <c r="E14" s="6">
        <v>2021</v>
      </c>
      <c r="F14" s="6">
        <v>2020</v>
      </c>
      <c r="G14" s="6">
        <v>2019</v>
      </c>
    </row>
    <row r="15" spans="1:7" hidden="1" outlineLevel="1" x14ac:dyDescent="0.25">
      <c r="A15" s="5" t="s">
        <v>41</v>
      </c>
      <c r="B15" t="s">
        <v>4</v>
      </c>
      <c r="C15" s="30">
        <v>22036269</v>
      </c>
      <c r="D15" s="30">
        <v>21961378</v>
      </c>
      <c r="E15" s="30">
        <v>23749455</v>
      </c>
      <c r="F15" s="30">
        <v>23758474</v>
      </c>
      <c r="G15" s="30">
        <v>24952894</v>
      </c>
    </row>
    <row r="16" spans="1:7" hidden="1" outlineLevel="1" x14ac:dyDescent="0.25">
      <c r="A16" s="5" t="s">
        <v>42</v>
      </c>
      <c r="B16" t="s">
        <v>4</v>
      </c>
      <c r="C16" s="30">
        <v>6151672</v>
      </c>
      <c r="D16" s="30">
        <v>6311835</v>
      </c>
      <c r="E16" s="30">
        <v>6525669</v>
      </c>
      <c r="F16" s="30">
        <v>6280144</v>
      </c>
      <c r="G16" s="30">
        <v>6203744</v>
      </c>
    </row>
    <row r="17" spans="1:7" hidden="1" outlineLevel="1" x14ac:dyDescent="0.25">
      <c r="A17" s="5" t="s">
        <v>43</v>
      </c>
      <c r="B17" t="s">
        <v>4</v>
      </c>
      <c r="C17" s="30">
        <v>1897659</v>
      </c>
      <c r="D17" s="30">
        <v>2000340</v>
      </c>
      <c r="E17" s="30">
        <f>528806+1511+40317+240+687+1038927</f>
        <v>1610488</v>
      </c>
      <c r="F17" s="30">
        <v>1438821</v>
      </c>
      <c r="G17" s="30">
        <v>1413909</v>
      </c>
    </row>
    <row r="18" spans="1:7" hidden="1" outlineLevel="1" x14ac:dyDescent="0.25">
      <c r="A18" s="5" t="s">
        <v>44</v>
      </c>
      <c r="B18" t="s">
        <v>112</v>
      </c>
      <c r="C18" s="30">
        <v>7468</v>
      </c>
      <c r="D18" s="30">
        <v>10711</v>
      </c>
      <c r="E18" s="27">
        <v>2862.3150000000001</v>
      </c>
      <c r="F18" s="27">
        <v>1817.190648</v>
      </c>
      <c r="G18" s="27">
        <v>1943.654673</v>
      </c>
    </row>
    <row r="19" spans="1:7" hidden="1" outlineLevel="1" x14ac:dyDescent="0.25">
      <c r="A19" s="9" t="s">
        <v>115</v>
      </c>
      <c r="B19" t="s">
        <v>113</v>
      </c>
      <c r="C19" s="30">
        <f>SUM(C15:C17)/C18</f>
        <v>4028.6020353508302</v>
      </c>
      <c r="D19" s="30">
        <f>SUM(D15:D17)/D18</f>
        <v>2826.3983755018207</v>
      </c>
      <c r="E19" s="27">
        <f>SUM(E15:E17)/E18</f>
        <v>11139.798379982636</v>
      </c>
      <c r="F19" s="27">
        <f>SUM(F15:F17)/F18</f>
        <v>17322.034446217334</v>
      </c>
      <c r="G19" s="27">
        <f>SUM(G15:G17)/G18</f>
        <v>16757.373340258986</v>
      </c>
    </row>
    <row r="20" spans="1:7" hidden="1" outlineLevel="1" x14ac:dyDescent="0.25">
      <c r="A20" s="5" t="s">
        <v>45</v>
      </c>
      <c r="B20" t="s">
        <v>4</v>
      </c>
      <c r="C20" s="30">
        <v>1842776</v>
      </c>
      <c r="D20" s="30">
        <v>1252021</v>
      </c>
      <c r="E20" s="27">
        <v>1315814</v>
      </c>
      <c r="F20" s="27">
        <v>1305299</v>
      </c>
      <c r="G20" s="30">
        <v>1343699</v>
      </c>
    </row>
    <row r="21" spans="1:7" hidden="1" outlineLevel="1" x14ac:dyDescent="0.25">
      <c r="A21" s="5" t="s">
        <v>46</v>
      </c>
      <c r="C21" s="35">
        <f>C20/SUM(C15:C17)</f>
        <v>6.1251096870263512E-2</v>
      </c>
      <c r="D21" s="35">
        <f>D20/SUM(D15:D17)</f>
        <v>4.1356922988193691E-2</v>
      </c>
      <c r="E21" s="35">
        <f>E20/SUM(E15:E17)</f>
        <v>4.126670047920046E-2</v>
      </c>
      <c r="F21" s="35">
        <f>F20/SUM(F15:F17)</f>
        <v>4.1467763625878201E-2</v>
      </c>
      <c r="G21" s="35">
        <f>G20/SUM(G15:G17)</f>
        <v>4.1255033266711795E-2</v>
      </c>
    </row>
    <row r="22" spans="1:7" collapsed="1" x14ac:dyDescent="0.25">
      <c r="A22" s="5"/>
    </row>
    <row r="23" spans="1:7" x14ac:dyDescent="0.25">
      <c r="A23" s="8" t="s">
        <v>111</v>
      </c>
    </row>
    <row r="24" spans="1:7" hidden="1" outlineLevel="1" x14ac:dyDescent="0.25">
      <c r="A24" s="8"/>
      <c r="B24" s="6" t="s">
        <v>40</v>
      </c>
      <c r="C24" s="6">
        <v>2023</v>
      </c>
      <c r="D24" s="6">
        <v>2022</v>
      </c>
      <c r="E24" s="6">
        <v>2021</v>
      </c>
      <c r="F24" s="6">
        <v>2020</v>
      </c>
      <c r="G24" s="6">
        <v>2019</v>
      </c>
    </row>
    <row r="25" spans="1:7" hidden="1" outlineLevel="1" x14ac:dyDescent="0.25">
      <c r="A25" s="67" t="s">
        <v>137</v>
      </c>
      <c r="B25" s="68" t="s">
        <v>48</v>
      </c>
      <c r="C25" s="69">
        <v>7924859</v>
      </c>
      <c r="D25" s="69">
        <v>7482866</v>
      </c>
      <c r="E25" s="69">
        <v>7261250</v>
      </c>
      <c r="F25" s="69">
        <v>7163599</v>
      </c>
      <c r="G25" s="69">
        <v>6309421</v>
      </c>
    </row>
    <row r="26" spans="1:7" hidden="1" outlineLevel="1" x14ac:dyDescent="0.25">
      <c r="A26" s="64" t="s">
        <v>178</v>
      </c>
      <c r="B26" s="65"/>
      <c r="C26" s="65"/>
      <c r="D26" s="66"/>
      <c r="E26" s="66"/>
      <c r="F26" s="66"/>
      <c r="G26" s="66"/>
    </row>
    <row r="27" spans="1:7" hidden="1" outlineLevel="1" x14ac:dyDescent="0.25">
      <c r="A27" s="9" t="s">
        <v>175</v>
      </c>
      <c r="B27" t="s">
        <v>48</v>
      </c>
      <c r="C27" s="30">
        <v>2282711</v>
      </c>
      <c r="D27" s="30">
        <v>2124364</v>
      </c>
      <c r="E27" s="30">
        <v>2156219</v>
      </c>
      <c r="F27" s="30">
        <v>2082022</v>
      </c>
      <c r="G27" s="30">
        <v>1853657</v>
      </c>
    </row>
    <row r="28" spans="1:7" hidden="1" outlineLevel="1" x14ac:dyDescent="0.25">
      <c r="A28" s="9" t="s">
        <v>177</v>
      </c>
      <c r="B28" t="s">
        <v>48</v>
      </c>
      <c r="C28" s="30">
        <v>4758015</v>
      </c>
      <c r="D28" s="30">
        <v>4503011</v>
      </c>
      <c r="E28" s="30">
        <v>4334316</v>
      </c>
      <c r="F28" s="30">
        <v>4358865</v>
      </c>
      <c r="G28" s="30">
        <v>3922377</v>
      </c>
    </row>
    <row r="29" spans="1:7" hidden="1" outlineLevel="1" x14ac:dyDescent="0.25">
      <c r="A29" s="64" t="s">
        <v>179</v>
      </c>
      <c r="B29" s="65"/>
      <c r="C29" s="65"/>
      <c r="D29" s="66"/>
      <c r="E29" s="66"/>
      <c r="F29" s="66"/>
      <c r="G29" s="66"/>
    </row>
    <row r="30" spans="1:7" hidden="1" outlineLevel="1" x14ac:dyDescent="0.25">
      <c r="A30" s="9" t="s">
        <v>5</v>
      </c>
      <c r="B30" t="s">
        <v>48</v>
      </c>
      <c r="C30" s="30">
        <v>883690</v>
      </c>
      <c r="D30" s="30">
        <v>855491</v>
      </c>
      <c r="E30" s="30">
        <v>770715</v>
      </c>
      <c r="F30" s="30">
        <v>722712</v>
      </c>
      <c r="G30" s="30">
        <v>533387</v>
      </c>
    </row>
    <row r="31" spans="1:7" hidden="1" outlineLevel="1" x14ac:dyDescent="0.25">
      <c r="A31" s="9" t="s">
        <v>176</v>
      </c>
      <c r="B31" t="s">
        <v>48</v>
      </c>
      <c r="C31">
        <v>443</v>
      </c>
      <c r="D31" s="31">
        <v>0.04</v>
      </c>
      <c r="E31" s="31">
        <v>0.03</v>
      </c>
      <c r="F31" s="31">
        <v>0.04</v>
      </c>
      <c r="G31" s="31">
        <v>0.05</v>
      </c>
    </row>
    <row r="32" spans="1:7" hidden="1" outlineLevel="1" x14ac:dyDescent="0.25">
      <c r="A32" s="7" t="s">
        <v>44</v>
      </c>
      <c r="B32" t="s">
        <v>112</v>
      </c>
      <c r="C32" s="30">
        <v>7468</v>
      </c>
      <c r="D32" s="30">
        <v>10711</v>
      </c>
      <c r="E32" s="27">
        <v>2862.3150000000001</v>
      </c>
      <c r="F32" s="27">
        <v>1817.190648</v>
      </c>
      <c r="G32" s="27">
        <v>1943.654673</v>
      </c>
    </row>
    <row r="33" spans="1:7" hidden="1" outlineLevel="1" x14ac:dyDescent="0.25">
      <c r="A33" s="5" t="s">
        <v>138</v>
      </c>
      <c r="B33" t="s">
        <v>114</v>
      </c>
      <c r="C33" s="70">
        <f>+C25/C32</f>
        <v>1061.1755490091055</v>
      </c>
      <c r="D33" s="70">
        <f>+D25/D32</f>
        <v>698.61506862104375</v>
      </c>
      <c r="E33" s="70">
        <f>+E25/E32</f>
        <v>2536.8451760201096</v>
      </c>
      <c r="F33" s="70">
        <f>+F25/F32</f>
        <v>3942.1284761091288</v>
      </c>
      <c r="G33" s="70">
        <f>+G25/G32</f>
        <v>3246.1635740373104</v>
      </c>
    </row>
    <row r="34" spans="1:7" hidden="1" outlineLevel="1" x14ac:dyDescent="0.25">
      <c r="A34" s="7" t="s">
        <v>192</v>
      </c>
      <c r="B34" t="s">
        <v>180</v>
      </c>
      <c r="C34" s="46">
        <v>0.28799999999999998</v>
      </c>
      <c r="D34" s="46">
        <v>0.28399999999999997</v>
      </c>
      <c r="E34" s="46">
        <v>0.29699999999999999</v>
      </c>
      <c r="F34" s="46">
        <v>0.29099999999999998</v>
      </c>
      <c r="G34" s="46">
        <v>0.29399999999999998</v>
      </c>
    </row>
    <row r="35" spans="1:7" hidden="1" outlineLevel="1" x14ac:dyDescent="0.25">
      <c r="A35" s="5"/>
      <c r="D35" s="35"/>
      <c r="E35" s="35"/>
      <c r="F35" s="35"/>
      <c r="G35" s="35"/>
    </row>
    <row r="36" spans="1:7" collapsed="1" x14ac:dyDescent="0.25">
      <c r="A36" s="33"/>
    </row>
    <row r="37" spans="1:7" x14ac:dyDescent="0.25">
      <c r="A37" s="6" t="s">
        <v>49</v>
      </c>
    </row>
    <row r="38" spans="1:7" hidden="1" outlineLevel="1" x14ac:dyDescent="0.25">
      <c r="A38" s="7" t="s">
        <v>50</v>
      </c>
      <c r="B38" s="7" t="s">
        <v>35</v>
      </c>
    </row>
    <row r="39" spans="1:7" hidden="1" outlineLevel="1" x14ac:dyDescent="0.25">
      <c r="A39" t="s">
        <v>49</v>
      </c>
      <c r="B39" s="7"/>
      <c r="C39" s="7"/>
    </row>
    <row r="40" spans="1:7" hidden="1" outlineLevel="1" x14ac:dyDescent="0.25">
      <c r="A40" s="5" t="s">
        <v>51</v>
      </c>
      <c r="B40" s="7">
        <v>2020</v>
      </c>
      <c r="C40" s="7"/>
    </row>
    <row r="41" spans="1:7" hidden="1" outlineLevel="1" x14ac:dyDescent="0.25">
      <c r="A41" s="5" t="s">
        <v>52</v>
      </c>
      <c r="B41" s="8">
        <v>2030</v>
      </c>
      <c r="C41" s="8">
        <v>2040</v>
      </c>
    </row>
    <row r="42" spans="1:7" hidden="1" outlineLevel="1" x14ac:dyDescent="0.25">
      <c r="A42" s="5" t="s">
        <v>193</v>
      </c>
      <c r="B42" s="71">
        <v>1</v>
      </c>
      <c r="C42" s="7"/>
    </row>
    <row r="43" spans="1:7" hidden="1" outlineLevel="1" x14ac:dyDescent="0.25">
      <c r="A43" s="5" t="s">
        <v>53</v>
      </c>
      <c r="B43" s="7"/>
      <c r="C43" s="71">
        <v>1</v>
      </c>
    </row>
    <row r="44" spans="1:7" hidden="1" outlineLevel="1" x14ac:dyDescent="0.25">
      <c r="A44" s="7"/>
      <c r="B44" s="6" t="s">
        <v>40</v>
      </c>
      <c r="C44" s="6">
        <v>2023</v>
      </c>
      <c r="D44" s="6">
        <v>2022</v>
      </c>
      <c r="E44" s="6">
        <v>2021</v>
      </c>
      <c r="F44" s="6">
        <v>2020</v>
      </c>
      <c r="G44" s="6">
        <v>2019</v>
      </c>
    </row>
    <row r="45" spans="1:7" hidden="1" outlineLevel="1" x14ac:dyDescent="0.25">
      <c r="A45" s="7" t="s">
        <v>122</v>
      </c>
      <c r="B45" t="s">
        <v>59</v>
      </c>
      <c r="C45" s="30">
        <v>308815</v>
      </c>
      <c r="D45" s="30">
        <v>300298</v>
      </c>
      <c r="E45" s="30">
        <v>286562</v>
      </c>
      <c r="F45" s="30">
        <v>271008</v>
      </c>
      <c r="G45" s="30">
        <v>244795</v>
      </c>
    </row>
    <row r="46" spans="1:7" hidden="1" outlineLevel="1" x14ac:dyDescent="0.25">
      <c r="A46" s="7" t="s">
        <v>123</v>
      </c>
      <c r="B46" t="s">
        <v>59</v>
      </c>
      <c r="C46" s="30">
        <v>536571</v>
      </c>
      <c r="D46" s="30">
        <v>508076</v>
      </c>
      <c r="E46" s="30">
        <v>509108</v>
      </c>
      <c r="F46" s="30">
        <v>476552</v>
      </c>
      <c r="G46" s="30">
        <v>404498</v>
      </c>
    </row>
    <row r="47" spans="1:7" hidden="1" outlineLevel="1" x14ac:dyDescent="0.25">
      <c r="A47" s="7" t="s">
        <v>124</v>
      </c>
      <c r="B47" t="s">
        <v>59</v>
      </c>
      <c r="C47" s="30">
        <v>868571</v>
      </c>
      <c r="D47" s="30">
        <v>673113</v>
      </c>
      <c r="E47" s="30">
        <v>521065</v>
      </c>
      <c r="F47" s="30">
        <v>415291</v>
      </c>
      <c r="G47" s="30">
        <v>353729</v>
      </c>
    </row>
    <row r="48" spans="1:7" hidden="1" outlineLevel="1" x14ac:dyDescent="0.25">
      <c r="A48" s="7" t="s">
        <v>185</v>
      </c>
      <c r="B48" t="s">
        <v>59</v>
      </c>
      <c r="C48" s="30">
        <v>1713957</v>
      </c>
      <c r="D48" s="30">
        <f>SUM(D45:D47)</f>
        <v>1481487</v>
      </c>
      <c r="E48" s="30">
        <f>SUM(E45:E47)</f>
        <v>1316735</v>
      </c>
      <c r="F48" s="30">
        <f>SUM(F45:F47)</f>
        <v>1162851</v>
      </c>
      <c r="G48" s="30">
        <f>SUM(G45:G47)</f>
        <v>1003022</v>
      </c>
    </row>
    <row r="49" spans="1:7" collapsed="1" x14ac:dyDescent="0.25">
      <c r="A49" s="5"/>
      <c r="E49" s="18"/>
    </row>
    <row r="50" spans="1:7" x14ac:dyDescent="0.25">
      <c r="A50" s="6" t="s">
        <v>129</v>
      </c>
      <c r="E50" s="18"/>
    </row>
    <row r="51" spans="1:7" hidden="1" outlineLevel="1" x14ac:dyDescent="0.25">
      <c r="A51" s="26" t="s">
        <v>181</v>
      </c>
      <c r="B51" s="6" t="s">
        <v>40</v>
      </c>
      <c r="C51" s="6">
        <v>2023</v>
      </c>
      <c r="D51" s="6">
        <v>2022</v>
      </c>
      <c r="E51" s="6">
        <v>2021</v>
      </c>
      <c r="F51" s="6">
        <v>2020</v>
      </c>
      <c r="G51" s="6">
        <v>2019</v>
      </c>
    </row>
    <row r="52" spans="1:7" hidden="1" outlineLevel="1" x14ac:dyDescent="0.25">
      <c r="A52" s="9" t="s">
        <v>122</v>
      </c>
      <c r="B52" t="s">
        <v>59</v>
      </c>
      <c r="C52" s="30">
        <v>14476</v>
      </c>
      <c r="D52" s="30">
        <v>27173</v>
      </c>
      <c r="E52" s="27">
        <v>29587</v>
      </c>
      <c r="F52" s="27">
        <v>29345</v>
      </c>
      <c r="G52" s="27">
        <v>18433</v>
      </c>
    </row>
    <row r="53" spans="1:7" hidden="1" outlineLevel="1" x14ac:dyDescent="0.25">
      <c r="A53" s="9" t="s">
        <v>123</v>
      </c>
      <c r="B53" t="s">
        <v>59</v>
      </c>
      <c r="C53" s="30">
        <v>50315</v>
      </c>
      <c r="D53" s="30">
        <v>68959</v>
      </c>
      <c r="E53" s="27">
        <v>80933</v>
      </c>
      <c r="F53" s="27">
        <v>75645</v>
      </c>
      <c r="G53" s="27">
        <v>48407</v>
      </c>
    </row>
    <row r="54" spans="1:7" hidden="1" outlineLevel="1" x14ac:dyDescent="0.25">
      <c r="A54" s="9" t="s">
        <v>124</v>
      </c>
      <c r="B54" t="s">
        <v>59</v>
      </c>
      <c r="C54" s="30">
        <v>27607</v>
      </c>
      <c r="D54" s="30">
        <v>30889</v>
      </c>
      <c r="E54" s="27">
        <v>38183</v>
      </c>
      <c r="F54" s="27">
        <v>37298</v>
      </c>
      <c r="G54" s="27">
        <v>22875</v>
      </c>
    </row>
    <row r="55" spans="1:7" hidden="1" outlineLevel="1" x14ac:dyDescent="0.25">
      <c r="A55" s="5" t="s">
        <v>130</v>
      </c>
      <c r="B55" t="s">
        <v>58</v>
      </c>
      <c r="C55" s="30">
        <v>435955</v>
      </c>
      <c r="D55" s="30">
        <v>627031</v>
      </c>
      <c r="E55" s="27">
        <v>757575</v>
      </c>
      <c r="F55" s="27">
        <v>750644</v>
      </c>
      <c r="G55" s="27">
        <v>437115</v>
      </c>
    </row>
    <row r="56" spans="1:7" hidden="1" outlineLevel="1" x14ac:dyDescent="0.25">
      <c r="A56" s="5" t="s">
        <v>131</v>
      </c>
      <c r="B56" t="s">
        <v>132</v>
      </c>
      <c r="C56" s="28">
        <f>SUM(C52:C54)/C55</f>
        <v>0.21194389329173882</v>
      </c>
      <c r="D56" s="31">
        <v>0.2</v>
      </c>
      <c r="E56" s="28">
        <f>SUM(E52:E54)/E55</f>
        <v>0.1962881562881563</v>
      </c>
      <c r="F56" s="28">
        <f>SUM(F52:F54)/F55</f>
        <v>0.18955456914329563</v>
      </c>
      <c r="G56" s="28">
        <f>SUM(G52:G54)/G55</f>
        <v>0.20524347139768712</v>
      </c>
    </row>
    <row r="57" spans="1:7" hidden="1" outlineLevel="1" x14ac:dyDescent="0.25">
      <c r="A57" s="26" t="s">
        <v>182</v>
      </c>
      <c r="C57" s="6">
        <v>2023</v>
      </c>
      <c r="D57" s="6">
        <v>2022</v>
      </c>
      <c r="E57" s="6">
        <v>2021</v>
      </c>
      <c r="F57" s="6">
        <v>2020</v>
      </c>
      <c r="G57" s="6">
        <v>2019</v>
      </c>
    </row>
    <row r="58" spans="1:7" hidden="1" outlineLevel="1" x14ac:dyDescent="0.25">
      <c r="A58" s="9" t="s">
        <v>122</v>
      </c>
      <c r="B58" t="s">
        <v>59</v>
      </c>
      <c r="C58" s="30">
        <v>47991</v>
      </c>
      <c r="D58" s="30">
        <v>40963</v>
      </c>
      <c r="E58" s="27">
        <v>33502</v>
      </c>
      <c r="F58" s="27">
        <v>26052</v>
      </c>
      <c r="G58" s="27">
        <v>25418</v>
      </c>
    </row>
    <row r="59" spans="1:7" hidden="1" outlineLevel="1" x14ac:dyDescent="0.25">
      <c r="A59" s="9" t="s">
        <v>123</v>
      </c>
      <c r="B59" t="s">
        <v>59</v>
      </c>
      <c r="C59" s="30">
        <v>85152</v>
      </c>
      <c r="D59" s="30">
        <v>58983</v>
      </c>
      <c r="E59" s="27">
        <v>43537</v>
      </c>
      <c r="F59" s="27">
        <v>32224</v>
      </c>
      <c r="G59" s="27">
        <v>25666</v>
      </c>
    </row>
    <row r="60" spans="1:7" hidden="1" outlineLevel="1" x14ac:dyDescent="0.25">
      <c r="A60" s="9" t="s">
        <v>124</v>
      </c>
      <c r="B60" t="s">
        <v>59</v>
      </c>
      <c r="C60" s="30">
        <v>535177</v>
      </c>
      <c r="D60" s="30">
        <v>410273</v>
      </c>
      <c r="E60" s="27">
        <v>271801</v>
      </c>
      <c r="F60" s="27">
        <v>182626</v>
      </c>
      <c r="G60" s="27">
        <v>153723</v>
      </c>
    </row>
    <row r="61" spans="1:7" hidden="1" outlineLevel="1" x14ac:dyDescent="0.25">
      <c r="A61" s="5" t="s">
        <v>130</v>
      </c>
      <c r="B61" t="s">
        <v>58</v>
      </c>
      <c r="C61" s="30">
        <v>142893</v>
      </c>
      <c r="D61" s="30">
        <v>136452</v>
      </c>
      <c r="E61" s="27">
        <v>95888</v>
      </c>
      <c r="F61" s="27">
        <v>62178</v>
      </c>
      <c r="G61" s="27">
        <v>51952</v>
      </c>
    </row>
    <row r="62" spans="1:7" hidden="1" outlineLevel="1" x14ac:dyDescent="0.25">
      <c r="A62" s="5" t="s">
        <v>131</v>
      </c>
      <c r="B62" t="s">
        <v>132</v>
      </c>
      <c r="C62" s="28">
        <v>4.25</v>
      </c>
      <c r="D62" s="31">
        <v>3.74</v>
      </c>
      <c r="E62" s="28">
        <f>SUM(E58:E60)/E61</f>
        <v>3.6379943267145003</v>
      </c>
      <c r="F62" s="28">
        <f>SUM(F58:F60)/F61</f>
        <v>3.8743928720769403</v>
      </c>
      <c r="G62" s="28">
        <f>SUM(G58:G60)/G61</f>
        <v>3.9422351401293501</v>
      </c>
    </row>
    <row r="63" spans="1:7" hidden="1" outlineLevel="1" x14ac:dyDescent="0.25">
      <c r="A63" s="26" t="s">
        <v>183</v>
      </c>
      <c r="C63" s="6">
        <v>2023</v>
      </c>
      <c r="D63" s="6">
        <v>2022</v>
      </c>
      <c r="E63" s="6">
        <v>2021</v>
      </c>
      <c r="F63" s="6">
        <v>2020</v>
      </c>
      <c r="G63" s="6">
        <v>2019</v>
      </c>
    </row>
    <row r="64" spans="1:7" hidden="1" outlineLevel="1" x14ac:dyDescent="0.25">
      <c r="A64" s="9" t="s">
        <v>122</v>
      </c>
      <c r="B64" t="s">
        <v>59</v>
      </c>
      <c r="C64" s="30">
        <v>31247</v>
      </c>
      <c r="D64" s="30">
        <v>26152</v>
      </c>
      <c r="E64" s="27">
        <v>23620</v>
      </c>
      <c r="F64" s="27">
        <v>22009</v>
      </c>
      <c r="G64" s="27">
        <v>23828</v>
      </c>
    </row>
    <row r="65" spans="1:9" hidden="1" outlineLevel="1" x14ac:dyDescent="0.25">
      <c r="A65" s="9" t="s">
        <v>123</v>
      </c>
      <c r="B65" t="s">
        <v>59</v>
      </c>
      <c r="C65" s="30">
        <v>22940</v>
      </c>
      <c r="D65" s="30">
        <v>20370</v>
      </c>
      <c r="E65" s="27">
        <v>18824</v>
      </c>
      <c r="F65" s="27">
        <v>16004</v>
      </c>
      <c r="G65" s="27">
        <v>15768</v>
      </c>
    </row>
    <row r="66" spans="1:9" hidden="1" outlineLevel="1" x14ac:dyDescent="0.25">
      <c r="A66" s="9" t="s">
        <v>124</v>
      </c>
      <c r="B66" t="s">
        <v>59</v>
      </c>
      <c r="C66" s="30">
        <v>44252</v>
      </c>
      <c r="D66" s="30">
        <v>77388</v>
      </c>
      <c r="E66" s="27">
        <v>53186</v>
      </c>
      <c r="F66" s="27">
        <v>43553</v>
      </c>
      <c r="G66" s="27">
        <v>4459</v>
      </c>
    </row>
    <row r="67" spans="1:9" hidden="1" outlineLevel="1" x14ac:dyDescent="0.25">
      <c r="A67" s="5" t="s">
        <v>130</v>
      </c>
      <c r="B67" t="s">
        <v>58</v>
      </c>
      <c r="C67" s="30">
        <v>22993</v>
      </c>
      <c r="D67" s="30">
        <v>18580</v>
      </c>
      <c r="E67" s="27">
        <v>11326</v>
      </c>
      <c r="F67" s="27">
        <v>9070</v>
      </c>
      <c r="G67" s="27">
        <v>9934</v>
      </c>
    </row>
    <row r="68" spans="1:9" hidden="1" outlineLevel="1" x14ac:dyDescent="0.25">
      <c r="A68" s="5" t="s">
        <v>131</v>
      </c>
      <c r="B68" t="s">
        <v>132</v>
      </c>
      <c r="C68" s="28">
        <v>8.42</v>
      </c>
      <c r="D68" s="31">
        <v>7.82</v>
      </c>
      <c r="E68" s="28">
        <f>SUM(E64:E66)/E67</f>
        <v>8.4434045558891047</v>
      </c>
      <c r="F68" s="28">
        <f>SUM(F64:F66)/F67</f>
        <v>8.9929437706725466</v>
      </c>
      <c r="G68" s="28">
        <f>SUM(G64:G66)/G67</f>
        <v>4.4347694785584864</v>
      </c>
    </row>
    <row r="69" spans="1:9" hidden="1" outlineLevel="1" x14ac:dyDescent="0.25">
      <c r="A69" s="26" t="s">
        <v>133</v>
      </c>
      <c r="C69" s="76" t="s">
        <v>186</v>
      </c>
      <c r="D69" s="76" t="s">
        <v>171</v>
      </c>
      <c r="E69" s="6">
        <v>2021</v>
      </c>
      <c r="F69" s="6">
        <v>2020</v>
      </c>
      <c r="G69" s="6">
        <v>2019</v>
      </c>
    </row>
    <row r="70" spans="1:9" hidden="1" outlineLevel="1" x14ac:dyDescent="0.25">
      <c r="A70" s="9" t="s">
        <v>122</v>
      </c>
      <c r="B70" t="s">
        <v>59</v>
      </c>
      <c r="C70" s="30">
        <v>57475</v>
      </c>
      <c r="D70" s="30">
        <v>48485</v>
      </c>
      <c r="E70" s="29">
        <v>42367</v>
      </c>
      <c r="F70" s="29">
        <v>48556</v>
      </c>
      <c r="G70" s="29">
        <v>40183</v>
      </c>
    </row>
    <row r="71" spans="1:9" hidden="1" outlineLevel="1" x14ac:dyDescent="0.25">
      <c r="A71" s="9" t="s">
        <v>123</v>
      </c>
      <c r="B71" t="s">
        <v>59</v>
      </c>
      <c r="C71" s="30">
        <v>120109</v>
      </c>
      <c r="D71" s="30">
        <v>112324</v>
      </c>
      <c r="E71" s="29">
        <v>104000</v>
      </c>
      <c r="F71" s="29">
        <v>114686</v>
      </c>
      <c r="G71" s="29">
        <v>120613</v>
      </c>
    </row>
    <row r="72" spans="1:9" hidden="1" outlineLevel="1" x14ac:dyDescent="0.25">
      <c r="A72" s="9" t="s">
        <v>124</v>
      </c>
      <c r="B72" t="s">
        <v>59</v>
      </c>
      <c r="C72" s="30">
        <v>78997</v>
      </c>
      <c r="D72" s="30">
        <v>72471</v>
      </c>
      <c r="E72" s="29">
        <v>65486</v>
      </c>
      <c r="F72" s="29">
        <v>70526</v>
      </c>
      <c r="G72" s="29">
        <v>60962</v>
      </c>
    </row>
    <row r="73" spans="1:9" hidden="1" outlineLevel="1" x14ac:dyDescent="0.25">
      <c r="A73" s="5" t="s">
        <v>130</v>
      </c>
      <c r="B73" t="s">
        <v>58</v>
      </c>
      <c r="C73" s="30">
        <v>13003</v>
      </c>
      <c r="D73" s="30">
        <v>12357</v>
      </c>
      <c r="E73" s="29">
        <v>10752</v>
      </c>
      <c r="F73" s="29">
        <v>12116</v>
      </c>
      <c r="G73" s="29">
        <v>12085</v>
      </c>
    </row>
    <row r="74" spans="1:9" hidden="1" outlineLevel="1" x14ac:dyDescent="0.25">
      <c r="A74" s="5" t="s">
        <v>134</v>
      </c>
      <c r="B74" t="s">
        <v>132</v>
      </c>
      <c r="C74" s="28">
        <f>SUM(C70:C72)/C73</f>
        <v>19.732446358532645</v>
      </c>
      <c r="D74" s="31">
        <v>18.88</v>
      </c>
      <c r="E74" s="28">
        <f>SUM(E70:E72)/E73</f>
        <v>19.703590029761905</v>
      </c>
      <c r="F74" s="28">
        <f>SUM(F70:F72)/F73</f>
        <v>19.294156487289534</v>
      </c>
      <c r="G74" s="28">
        <f>SUM(G70:G72)/G73</f>
        <v>18.349855192387256</v>
      </c>
    </row>
    <row r="75" spans="1:9" hidden="1" outlineLevel="1" x14ac:dyDescent="0.25">
      <c r="A75" s="26" t="s">
        <v>184</v>
      </c>
      <c r="C75" s="76" t="s">
        <v>186</v>
      </c>
      <c r="D75" s="76" t="s">
        <v>171</v>
      </c>
      <c r="E75" s="6">
        <v>2021</v>
      </c>
      <c r="F75" s="6">
        <v>2020</v>
      </c>
      <c r="G75" s="6">
        <v>2019</v>
      </c>
    </row>
    <row r="76" spans="1:9" hidden="1" outlineLevel="1" x14ac:dyDescent="0.25">
      <c r="A76" s="9" t="s">
        <v>122</v>
      </c>
      <c r="B76" t="s">
        <v>59</v>
      </c>
      <c r="C76" s="30">
        <v>118960</v>
      </c>
      <c r="D76" s="30">
        <v>155533</v>
      </c>
      <c r="E76" s="27">
        <v>170222</v>
      </c>
      <c r="F76" s="27">
        <v>165460</v>
      </c>
      <c r="G76" s="27">
        <v>153708</v>
      </c>
    </row>
    <row r="77" spans="1:9" hidden="1" outlineLevel="1" x14ac:dyDescent="0.25">
      <c r="A77" s="9" t="s">
        <v>123</v>
      </c>
      <c r="B77" t="s">
        <v>59</v>
      </c>
      <c r="C77" s="30">
        <v>162782</v>
      </c>
      <c r="D77" s="30">
        <v>240794</v>
      </c>
      <c r="E77" s="27">
        <v>254119</v>
      </c>
      <c r="F77" s="27">
        <v>222689</v>
      </c>
      <c r="G77" s="27">
        <v>215457</v>
      </c>
      <c r="I77" s="77"/>
    </row>
    <row r="78" spans="1:9" hidden="1" outlineLevel="1" x14ac:dyDescent="0.25">
      <c r="A78" s="9" t="s">
        <v>124</v>
      </c>
      <c r="B78" t="s">
        <v>59</v>
      </c>
      <c r="C78" s="30">
        <v>137172</v>
      </c>
      <c r="D78" s="30">
        <v>79568</v>
      </c>
      <c r="E78" s="27">
        <v>90909</v>
      </c>
      <c r="F78" s="27">
        <v>78407</v>
      </c>
      <c r="G78" s="27">
        <v>68955</v>
      </c>
      <c r="I78" s="77"/>
    </row>
    <row r="79" spans="1:9" hidden="1" outlineLevel="1" x14ac:dyDescent="0.25">
      <c r="A79" s="5" t="s">
        <v>130</v>
      </c>
      <c r="B79" t="s">
        <v>58</v>
      </c>
      <c r="C79" s="30">
        <v>674692</v>
      </c>
      <c r="D79" s="30">
        <v>725291</v>
      </c>
      <c r="E79" s="27">
        <v>827230</v>
      </c>
      <c r="F79" s="27">
        <v>926268</v>
      </c>
      <c r="G79" s="27">
        <v>814519</v>
      </c>
      <c r="I79" s="77"/>
    </row>
    <row r="80" spans="1:9" hidden="1" outlineLevel="1" x14ac:dyDescent="0.25">
      <c r="A80" s="5" t="s">
        <v>135</v>
      </c>
      <c r="B80" t="s">
        <v>132</v>
      </c>
      <c r="C80" s="28">
        <v>0.54</v>
      </c>
      <c r="D80" s="31">
        <v>0.47</v>
      </c>
      <c r="E80" s="28">
        <v>0.44</v>
      </c>
      <c r="F80" s="28">
        <v>0.42</v>
      </c>
      <c r="G80" s="28">
        <v>0.41</v>
      </c>
      <c r="I80" s="28"/>
    </row>
    <row r="81" spans="1:7" ht="29.25" hidden="1" customHeight="1" outlineLevel="1" x14ac:dyDescent="0.25">
      <c r="A81" s="80" t="s">
        <v>136</v>
      </c>
      <c r="B81" s="80"/>
      <c r="C81" s="80"/>
      <c r="D81" s="80"/>
      <c r="E81" s="80"/>
      <c r="F81" s="80"/>
      <c r="G81" s="80"/>
    </row>
    <row r="82" spans="1:7" ht="48.6" hidden="1" customHeight="1" outlineLevel="1" x14ac:dyDescent="0.25">
      <c r="A82" s="80" t="s">
        <v>194</v>
      </c>
      <c r="B82" s="80"/>
      <c r="C82" s="80"/>
      <c r="D82" s="80"/>
      <c r="E82" s="80"/>
      <c r="F82" s="80"/>
      <c r="G82" s="80"/>
    </row>
    <row r="83" spans="1:7" collapsed="1" x14ac:dyDescent="0.25">
      <c r="A83" s="5"/>
      <c r="D83" s="28"/>
      <c r="E83" s="28"/>
      <c r="F83" s="28"/>
      <c r="G83" s="28"/>
    </row>
    <row r="84" spans="1:7" x14ac:dyDescent="0.25">
      <c r="A84" s="6" t="s">
        <v>54</v>
      </c>
    </row>
    <row r="85" spans="1:7" hidden="1" outlineLevel="1" x14ac:dyDescent="0.25">
      <c r="A85" s="5" t="s">
        <v>55</v>
      </c>
      <c r="B85" s="7" t="s">
        <v>35</v>
      </c>
    </row>
    <row r="86" spans="1:7" hidden="1" outlineLevel="1" x14ac:dyDescent="0.25">
      <c r="A86" s="5"/>
      <c r="B86" s="6" t="s">
        <v>40</v>
      </c>
      <c r="C86" s="6">
        <v>2023</v>
      </c>
      <c r="D86" s="76" t="s">
        <v>171</v>
      </c>
      <c r="E86" s="6">
        <v>2021</v>
      </c>
      <c r="F86" s="6">
        <v>2020</v>
      </c>
      <c r="G86" s="6">
        <v>2019</v>
      </c>
    </row>
    <row r="87" spans="1:7" hidden="1" outlineLevel="1" x14ac:dyDescent="0.25">
      <c r="A87" s="5" t="s">
        <v>140</v>
      </c>
      <c r="B87" t="s">
        <v>58</v>
      </c>
      <c r="C87" s="27">
        <f>SUM(C88:C90)</f>
        <v>13172</v>
      </c>
      <c r="D87" s="27">
        <f>SUM(D88:D90)</f>
        <v>20177</v>
      </c>
      <c r="E87" s="27">
        <f>SUM(E88:E90)</f>
        <v>12216</v>
      </c>
      <c r="F87" s="27">
        <f>SUM(F88:F90)</f>
        <v>9823</v>
      </c>
      <c r="G87" s="27">
        <f>SUM(G88:G90)</f>
        <v>9377</v>
      </c>
    </row>
    <row r="88" spans="1:7" hidden="1" outlineLevel="1" x14ac:dyDescent="0.25">
      <c r="A88" s="9" t="s">
        <v>56</v>
      </c>
      <c r="B88" t="s">
        <v>58</v>
      </c>
      <c r="C88" s="30">
        <v>3342</v>
      </c>
      <c r="D88" s="30">
        <v>2565</v>
      </c>
      <c r="E88" s="27">
        <f>1075+627</f>
        <v>1702</v>
      </c>
      <c r="F88" s="27">
        <f>2468+673</f>
        <v>3141</v>
      </c>
      <c r="G88" s="27">
        <f>2299+492</f>
        <v>2791</v>
      </c>
    </row>
    <row r="89" spans="1:7" hidden="1" outlineLevel="1" x14ac:dyDescent="0.25">
      <c r="A89" s="9" t="s">
        <v>57</v>
      </c>
      <c r="B89" t="s">
        <v>58</v>
      </c>
      <c r="C89" s="30">
        <v>1783</v>
      </c>
      <c r="D89" s="30">
        <v>3856</v>
      </c>
      <c r="E89" s="27">
        <f>2575+1143</f>
        <v>3718</v>
      </c>
      <c r="F89" s="27">
        <f>970+712</f>
        <v>1682</v>
      </c>
      <c r="G89" s="27">
        <v>837</v>
      </c>
    </row>
    <row r="90" spans="1:7" hidden="1" outlineLevel="1" x14ac:dyDescent="0.25">
      <c r="A90" s="9" t="s">
        <v>139</v>
      </c>
      <c r="B90" t="s">
        <v>58</v>
      </c>
      <c r="C90" s="30">
        <f>7835+212</f>
        <v>8047</v>
      </c>
      <c r="D90" s="27">
        <f>5254+8502</f>
        <v>13756</v>
      </c>
      <c r="E90" s="27">
        <f>6678+118</f>
        <v>6796</v>
      </c>
      <c r="F90" s="27">
        <f>4810+190</f>
        <v>5000</v>
      </c>
      <c r="G90" s="27">
        <f>4688+1061</f>
        <v>5749</v>
      </c>
    </row>
    <row r="91" spans="1:7" hidden="1" outlineLevel="1" x14ac:dyDescent="0.25">
      <c r="A91" s="5"/>
      <c r="D91" s="18"/>
      <c r="E91" s="18"/>
      <c r="F91" s="18"/>
      <c r="G91" s="18"/>
    </row>
    <row r="92" spans="1:7" hidden="1" outlineLevel="1" x14ac:dyDescent="0.25">
      <c r="A92" s="33" t="s">
        <v>188</v>
      </c>
      <c r="D92" s="18"/>
      <c r="E92" s="18"/>
      <c r="F92" s="18"/>
      <c r="G92" s="18"/>
    </row>
    <row r="93" spans="1:7" collapsed="1" x14ac:dyDescent="0.25">
      <c r="A93" s="33" t="s">
        <v>187</v>
      </c>
      <c r="E93" s="18"/>
    </row>
    <row r="94" spans="1:7" x14ac:dyDescent="0.25">
      <c r="A94" s="6" t="s">
        <v>60</v>
      </c>
      <c r="B94" s="25" t="s">
        <v>126</v>
      </c>
      <c r="C94" s="25"/>
    </row>
    <row r="95" spans="1:7" hidden="1" outlineLevel="1" x14ac:dyDescent="0.25">
      <c r="A95" t="s">
        <v>61</v>
      </c>
      <c r="B95" s="72" t="s">
        <v>35</v>
      </c>
    </row>
    <row r="96" spans="1:7" hidden="1" outlineLevel="1" x14ac:dyDescent="0.25">
      <c r="A96" s="5" t="s">
        <v>51</v>
      </c>
      <c r="B96" s="50">
        <v>2020</v>
      </c>
    </row>
    <row r="97" spans="1:7" hidden="1" outlineLevel="1" x14ac:dyDescent="0.25">
      <c r="A97" s="5" t="s">
        <v>52</v>
      </c>
      <c r="B97" s="50">
        <v>2028</v>
      </c>
    </row>
    <row r="98" spans="1:7" hidden="1" outlineLevel="1" x14ac:dyDescent="0.25">
      <c r="A98" s="5" t="s">
        <v>62</v>
      </c>
      <c r="B98" s="72">
        <v>0.5</v>
      </c>
    </row>
    <row r="99" spans="1:7" hidden="1" outlineLevel="1" x14ac:dyDescent="0.25">
      <c r="A99" s="5" t="s">
        <v>63</v>
      </c>
      <c r="B99" s="6" t="s">
        <v>40</v>
      </c>
      <c r="C99" s="6">
        <v>2023</v>
      </c>
      <c r="D99" s="6">
        <v>2022</v>
      </c>
      <c r="E99" s="6">
        <v>2021</v>
      </c>
      <c r="F99" s="6">
        <v>2020</v>
      </c>
      <c r="G99" s="6">
        <v>2019</v>
      </c>
    </row>
    <row r="100" spans="1:7" hidden="1" outlineLevel="1" x14ac:dyDescent="0.25">
      <c r="A100" s="5" t="s">
        <v>64</v>
      </c>
      <c r="B100" t="s">
        <v>141</v>
      </c>
      <c r="C100" s="73">
        <v>1600</v>
      </c>
      <c r="D100" s="73">
        <v>1600</v>
      </c>
      <c r="E100" s="73">
        <v>1600</v>
      </c>
      <c r="F100" s="73">
        <v>1600</v>
      </c>
      <c r="G100" s="73">
        <v>1500</v>
      </c>
    </row>
    <row r="101" spans="1:7" hidden="1" outlineLevel="1" x14ac:dyDescent="0.25">
      <c r="A101" s="5" t="s">
        <v>143</v>
      </c>
      <c r="B101" t="s">
        <v>141</v>
      </c>
      <c r="C101" s="73">
        <v>1115.2</v>
      </c>
      <c r="D101" s="73">
        <v>1232.4000000000001</v>
      </c>
      <c r="E101" s="73">
        <v>1271.8</v>
      </c>
      <c r="F101" s="73">
        <v>1489.3</v>
      </c>
      <c r="G101" s="73">
        <v>1091.48</v>
      </c>
    </row>
    <row r="102" spans="1:7" hidden="1" outlineLevel="1" x14ac:dyDescent="0.25">
      <c r="A102" s="5" t="s">
        <v>65</v>
      </c>
      <c r="B102" t="s">
        <v>142</v>
      </c>
      <c r="C102">
        <v>32.6</v>
      </c>
      <c r="D102" s="73">
        <v>31.1</v>
      </c>
      <c r="E102" s="73">
        <v>39</v>
      </c>
      <c r="F102" s="73">
        <v>41</v>
      </c>
      <c r="G102" s="73">
        <v>45.8</v>
      </c>
    </row>
    <row r="103" spans="1:7" collapsed="1" x14ac:dyDescent="0.25"/>
  </sheetData>
  <mergeCells count="2">
    <mergeCell ref="A82:G82"/>
    <mergeCell ref="A81:G81"/>
  </mergeCells>
  <hyperlinks>
    <hyperlink ref="B94" r:id="rId1" xr:uid="{0DB90A9F-A16D-4892-A7C2-CB7A0B925CE2}"/>
  </hyperlinks>
  <pageMargins left="0.7" right="0.7" top="0.75" bottom="0.75" header="0.3" footer="0.3"/>
  <pageSetup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10522-46CC-4212-B2E1-7F3EB21B5C1B}">
  <dimension ref="A6:S45"/>
  <sheetViews>
    <sheetView showGridLines="0" showRowColHeaders="0" showRuler="0" zoomScaleNormal="100" workbookViewId="0">
      <selection activeCell="C30" sqref="C30"/>
    </sheetView>
  </sheetViews>
  <sheetFormatPr defaultColWidth="9.140625" defaultRowHeight="15" outlineLevelRow="1" x14ac:dyDescent="0.25"/>
  <cols>
    <col min="1" max="1" width="44.140625" customWidth="1"/>
    <col min="7" max="8" width="9.5703125" bestFit="1" customWidth="1"/>
  </cols>
  <sheetData>
    <row r="6" spans="1:19" x14ac:dyDescent="0.25">
      <c r="A6" s="6" t="s">
        <v>66</v>
      </c>
      <c r="M6" s="46"/>
    </row>
    <row r="7" spans="1:19" hidden="1" outlineLevel="1" x14ac:dyDescent="0.25">
      <c r="A7" s="6"/>
      <c r="B7" s="81">
        <v>2023</v>
      </c>
      <c r="C7" s="81"/>
      <c r="D7" s="81"/>
      <c r="E7" s="48"/>
      <c r="F7" s="81" t="s">
        <v>171</v>
      </c>
      <c r="G7" s="82"/>
      <c r="H7" s="82"/>
      <c r="I7" s="6"/>
      <c r="J7" s="6">
        <v>2021</v>
      </c>
      <c r="K7" s="6">
        <v>2020</v>
      </c>
      <c r="L7" s="6">
        <v>2019</v>
      </c>
    </row>
    <row r="8" spans="1:19" hidden="1" outlineLevel="1" x14ac:dyDescent="0.25">
      <c r="A8" s="43" t="s">
        <v>161</v>
      </c>
      <c r="B8" s="49" t="s">
        <v>162</v>
      </c>
      <c r="C8" s="49" t="s">
        <v>164</v>
      </c>
      <c r="D8" s="49" t="s">
        <v>165</v>
      </c>
      <c r="E8" s="50"/>
      <c r="F8" s="49" t="s">
        <v>162</v>
      </c>
      <c r="G8" s="49" t="s">
        <v>164</v>
      </c>
      <c r="H8" s="49" t="s">
        <v>165</v>
      </c>
      <c r="K8" s="36"/>
      <c r="P8" s="36"/>
      <c r="Q8" s="36"/>
      <c r="R8" s="36"/>
      <c r="S8" s="36"/>
    </row>
    <row r="9" spans="1:19" hidden="1" outlineLevel="1" x14ac:dyDescent="0.25">
      <c r="A9" s="43"/>
      <c r="B9" s="58"/>
      <c r="C9" s="59" t="s">
        <v>172</v>
      </c>
      <c r="D9" s="60">
        <f>+C10/D10</f>
        <v>0.20281176776881021</v>
      </c>
      <c r="E9" s="50"/>
      <c r="F9" s="59"/>
      <c r="G9" s="59" t="s">
        <v>172</v>
      </c>
      <c r="H9" s="60">
        <f>+G10/H10</f>
        <v>0.19594111762183794</v>
      </c>
      <c r="K9" s="36"/>
      <c r="P9" s="36"/>
      <c r="Q9" s="36"/>
      <c r="R9" s="36"/>
      <c r="S9" s="36"/>
    </row>
    <row r="10" spans="1:19" hidden="1" outlineLevel="1" x14ac:dyDescent="0.25">
      <c r="A10" t="s">
        <v>166</v>
      </c>
      <c r="B10" s="51">
        <v>6124</v>
      </c>
      <c r="C10" s="51">
        <v>1558</v>
      </c>
      <c r="D10" s="52">
        <v>7682</v>
      </c>
      <c r="E10" s="53"/>
      <c r="F10" s="51">
        <v>5626</v>
      </c>
      <c r="G10" s="51">
        <v>1371</v>
      </c>
      <c r="H10" s="52">
        <v>6997</v>
      </c>
      <c r="J10" s="54">
        <v>6081</v>
      </c>
      <c r="K10" s="54">
        <f>K12+K14+K16</f>
        <v>5392</v>
      </c>
      <c r="L10" s="54">
        <v>5741</v>
      </c>
      <c r="M10" s="7" t="s">
        <v>151</v>
      </c>
      <c r="P10" s="37"/>
      <c r="Q10" s="37"/>
      <c r="R10" s="38"/>
      <c r="S10" s="38"/>
    </row>
    <row r="11" spans="1:19" hidden="1" outlineLevel="1" x14ac:dyDescent="0.25">
      <c r="A11" s="32" t="s">
        <v>152</v>
      </c>
      <c r="B11" s="55">
        <v>16</v>
      </c>
      <c r="C11" s="55">
        <v>2</v>
      </c>
      <c r="D11" s="55">
        <v>18</v>
      </c>
      <c r="E11" s="55"/>
      <c r="F11" s="55">
        <v>16</v>
      </c>
      <c r="G11" s="55">
        <v>2</v>
      </c>
      <c r="H11" s="55">
        <v>18</v>
      </c>
      <c r="J11" s="61">
        <v>0.18187798059529683</v>
      </c>
      <c r="K11" s="61">
        <v>0.17100000000000001</v>
      </c>
      <c r="L11" s="61">
        <v>0.16400000000000001</v>
      </c>
      <c r="M11" s="62" t="s">
        <v>67</v>
      </c>
      <c r="N11" s="63"/>
      <c r="O11" s="63"/>
      <c r="P11" s="36"/>
      <c r="Q11" s="36"/>
      <c r="R11" s="36"/>
      <c r="S11" s="36"/>
    </row>
    <row r="12" spans="1:19" hidden="1" outlineLevel="1" x14ac:dyDescent="0.25">
      <c r="A12" s="32" t="s">
        <v>153</v>
      </c>
      <c r="B12" s="55">
        <v>162</v>
      </c>
      <c r="C12" s="55">
        <v>34</v>
      </c>
      <c r="D12" s="55">
        <v>196</v>
      </c>
      <c r="E12" s="55"/>
      <c r="F12" s="55">
        <v>104</v>
      </c>
      <c r="G12" s="55">
        <v>18</v>
      </c>
      <c r="H12" s="55">
        <v>122</v>
      </c>
      <c r="J12" s="36">
        <v>140</v>
      </c>
      <c r="K12" s="36">
        <v>126</v>
      </c>
      <c r="L12" s="36">
        <v>135</v>
      </c>
      <c r="M12" s="7" t="s">
        <v>125</v>
      </c>
      <c r="P12" s="37"/>
      <c r="Q12" s="37"/>
      <c r="R12" s="38"/>
      <c r="S12" s="38"/>
    </row>
    <row r="13" spans="1:19" hidden="1" outlineLevel="1" x14ac:dyDescent="0.25">
      <c r="A13" s="32" t="s">
        <v>154</v>
      </c>
      <c r="B13" s="55">
        <v>583</v>
      </c>
      <c r="C13" s="55">
        <v>145</v>
      </c>
      <c r="D13" s="55">
        <v>728</v>
      </c>
      <c r="E13" s="55"/>
      <c r="F13" s="55">
        <v>565</v>
      </c>
      <c r="G13" s="55">
        <v>127</v>
      </c>
      <c r="H13" s="55">
        <v>692</v>
      </c>
      <c r="J13" s="37">
        <v>0.17142857142857143</v>
      </c>
      <c r="K13" s="37">
        <v>0.151</v>
      </c>
      <c r="L13" s="38">
        <v>0.14799999999999999</v>
      </c>
      <c r="M13" s="5" t="s">
        <v>67</v>
      </c>
      <c r="P13" s="36"/>
      <c r="Q13" s="36"/>
      <c r="R13" s="36"/>
      <c r="S13" s="36"/>
    </row>
    <row r="14" spans="1:19" hidden="1" outlineLevel="1" x14ac:dyDescent="0.25">
      <c r="A14" s="32" t="s">
        <v>155</v>
      </c>
      <c r="B14" s="55">
        <v>2718</v>
      </c>
      <c r="C14" s="55">
        <v>251</v>
      </c>
      <c r="D14" s="55">
        <v>2969</v>
      </c>
      <c r="E14" s="55"/>
      <c r="F14" s="55">
        <v>2615</v>
      </c>
      <c r="G14" s="55">
        <v>230</v>
      </c>
      <c r="H14" s="55">
        <v>2845</v>
      </c>
      <c r="J14" s="36">
        <v>1911</v>
      </c>
      <c r="K14" s="36">
        <v>1682</v>
      </c>
      <c r="L14" s="36">
        <v>1917</v>
      </c>
      <c r="M14" s="7" t="s">
        <v>145</v>
      </c>
      <c r="P14" s="38"/>
      <c r="Q14" s="38"/>
      <c r="R14" s="38"/>
      <c r="S14" s="38"/>
    </row>
    <row r="15" spans="1:19" hidden="1" outlineLevel="1" x14ac:dyDescent="0.25">
      <c r="A15" s="32" t="s">
        <v>156</v>
      </c>
      <c r="B15" s="55">
        <v>39</v>
      </c>
      <c r="C15" s="55">
        <v>47</v>
      </c>
      <c r="D15" s="55">
        <v>86</v>
      </c>
      <c r="E15" s="55"/>
      <c r="F15" s="55">
        <v>34</v>
      </c>
      <c r="G15" s="55">
        <v>39</v>
      </c>
      <c r="H15" s="55">
        <v>73</v>
      </c>
      <c r="J15" s="38">
        <v>0.30664573521716376</v>
      </c>
      <c r="K15" s="38">
        <v>0.30199999999999999</v>
      </c>
      <c r="L15" s="38">
        <v>0.28100000000000003</v>
      </c>
      <c r="M15" s="5" t="s">
        <v>67</v>
      </c>
      <c r="P15" s="36"/>
      <c r="Q15" s="36"/>
      <c r="R15" s="36"/>
      <c r="S15" s="36"/>
    </row>
    <row r="16" spans="1:19" hidden="1" outlineLevel="1" x14ac:dyDescent="0.25">
      <c r="A16" s="32" t="s">
        <v>157</v>
      </c>
      <c r="B16" s="55">
        <v>43</v>
      </c>
      <c r="C16" s="55">
        <v>81</v>
      </c>
      <c r="D16" s="55">
        <v>124</v>
      </c>
      <c r="E16" s="55"/>
      <c r="F16" s="55">
        <v>40</v>
      </c>
      <c r="G16" s="55">
        <v>81</v>
      </c>
      <c r="H16" s="55">
        <v>121</v>
      </c>
      <c r="J16" s="36">
        <v>4030</v>
      </c>
      <c r="K16" s="36">
        <v>3584</v>
      </c>
      <c r="L16" s="36">
        <v>3689</v>
      </c>
      <c r="M16" s="7" t="s">
        <v>144</v>
      </c>
      <c r="P16" s="37"/>
      <c r="Q16" s="37"/>
      <c r="R16" s="38"/>
      <c r="S16" s="38"/>
    </row>
    <row r="17" spans="1:19" hidden="1" outlineLevel="1" x14ac:dyDescent="0.25">
      <c r="A17" s="32" t="s">
        <v>158</v>
      </c>
      <c r="B17" s="55">
        <v>4</v>
      </c>
      <c r="C17" s="55">
        <v>3</v>
      </c>
      <c r="D17" s="55">
        <v>7</v>
      </c>
      <c r="E17" s="55"/>
      <c r="F17" s="55">
        <v>6</v>
      </c>
      <c r="G17" s="55">
        <v>1</v>
      </c>
      <c r="H17" s="55">
        <v>7</v>
      </c>
      <c r="J17" s="37">
        <v>0.12307692307692308</v>
      </c>
      <c r="K17" s="37">
        <v>0.11</v>
      </c>
      <c r="L17" s="38">
        <v>0.104</v>
      </c>
      <c r="M17" s="5" t="s">
        <v>67</v>
      </c>
      <c r="P17" s="39"/>
      <c r="Q17" s="39"/>
      <c r="R17" s="39"/>
      <c r="S17" s="39"/>
    </row>
    <row r="18" spans="1:19" hidden="1" outlineLevel="1" x14ac:dyDescent="0.25">
      <c r="A18" s="32" t="s">
        <v>159</v>
      </c>
      <c r="B18" s="55">
        <v>1360</v>
      </c>
      <c r="C18" s="55">
        <v>852</v>
      </c>
      <c r="D18" s="55">
        <v>2212</v>
      </c>
      <c r="E18" s="55"/>
      <c r="F18" s="55">
        <v>1174</v>
      </c>
      <c r="G18" s="55">
        <v>748</v>
      </c>
      <c r="H18" s="55">
        <v>1922</v>
      </c>
      <c r="K18" s="40"/>
      <c r="P18" s="40"/>
      <c r="Q18" s="40"/>
      <c r="R18" s="40"/>
      <c r="S18" s="40"/>
    </row>
    <row r="19" spans="1:19" hidden="1" outlineLevel="1" x14ac:dyDescent="0.25">
      <c r="A19" s="44" t="s">
        <v>160</v>
      </c>
      <c r="B19" s="56">
        <v>1199</v>
      </c>
      <c r="C19" s="56">
        <v>143</v>
      </c>
      <c r="D19" s="56">
        <v>1342</v>
      </c>
      <c r="E19" s="56"/>
      <c r="F19" s="56">
        <v>1072</v>
      </c>
      <c r="G19" s="56">
        <v>125</v>
      </c>
      <c r="H19" s="56">
        <v>1197</v>
      </c>
      <c r="I19" s="47"/>
      <c r="J19" s="47"/>
      <c r="K19" s="57"/>
      <c r="L19" s="47"/>
      <c r="P19" s="38"/>
      <c r="Q19" s="38"/>
      <c r="R19" s="38"/>
      <c r="S19" s="38"/>
    </row>
    <row r="20" spans="1:19" hidden="1" outlineLevel="1" x14ac:dyDescent="0.25">
      <c r="A20" t="s">
        <v>163</v>
      </c>
      <c r="D20" s="39">
        <v>0.78</v>
      </c>
      <c r="E20" s="39"/>
      <c r="H20" s="39">
        <v>0.77100000000000002</v>
      </c>
      <c r="I20" s="39"/>
      <c r="J20" s="39">
        <v>0.65500000000000003</v>
      </c>
      <c r="K20" s="39">
        <v>0.67</v>
      </c>
      <c r="L20" s="39">
        <v>0.66900000000000004</v>
      </c>
      <c r="P20" s="40"/>
      <c r="Q20" s="40"/>
      <c r="R20" s="40"/>
      <c r="S20" s="40"/>
    </row>
    <row r="21" spans="1:19" hidden="1" outlineLevel="1" x14ac:dyDescent="0.25">
      <c r="A21" t="s">
        <v>68</v>
      </c>
      <c r="D21" s="40" t="s">
        <v>6</v>
      </c>
      <c r="E21" s="40"/>
      <c r="H21" s="40" t="s">
        <v>6</v>
      </c>
      <c r="I21" s="40"/>
      <c r="J21" s="40" t="s">
        <v>6</v>
      </c>
      <c r="K21" s="40" t="s">
        <v>6</v>
      </c>
      <c r="L21" s="40" t="s">
        <v>6</v>
      </c>
      <c r="P21" s="42"/>
      <c r="Q21" s="41"/>
      <c r="R21" s="41"/>
      <c r="S21" s="41"/>
    </row>
    <row r="22" spans="1:19" collapsed="1" x14ac:dyDescent="0.25">
      <c r="A22" t="s">
        <v>69</v>
      </c>
      <c r="D22" s="38">
        <v>7.0000000000000007E-2</v>
      </c>
      <c r="E22" s="38"/>
      <c r="H22" s="38">
        <v>0.09</v>
      </c>
      <c r="I22" s="38"/>
      <c r="J22" s="38">
        <v>0.1217</v>
      </c>
      <c r="K22" s="38">
        <v>0.1217</v>
      </c>
      <c r="L22" s="38">
        <v>0.13700000000000001</v>
      </c>
    </row>
    <row r="23" spans="1:19" x14ac:dyDescent="0.25">
      <c r="A23" t="s">
        <v>70</v>
      </c>
      <c r="D23" s="40" t="s">
        <v>74</v>
      </c>
      <c r="E23" s="40"/>
      <c r="H23" s="40" t="s">
        <v>74</v>
      </c>
      <c r="I23" s="40"/>
      <c r="J23" s="40" t="s">
        <v>74</v>
      </c>
      <c r="K23" s="40" t="s">
        <v>74</v>
      </c>
      <c r="L23" s="40" t="s">
        <v>74</v>
      </c>
    </row>
    <row r="24" spans="1:19" hidden="1" outlineLevel="1" x14ac:dyDescent="0.25">
      <c r="A24" t="s">
        <v>71</v>
      </c>
      <c r="D24" s="40" t="s">
        <v>74</v>
      </c>
      <c r="E24" s="40"/>
      <c r="H24" s="40" t="s">
        <v>74</v>
      </c>
      <c r="I24" s="40"/>
      <c r="J24" s="40" t="s">
        <v>74</v>
      </c>
      <c r="K24" s="40" t="s">
        <v>74</v>
      </c>
      <c r="L24" s="40" t="s">
        <v>74</v>
      </c>
    </row>
    <row r="25" spans="1:19" hidden="1" outlineLevel="1" x14ac:dyDescent="0.25">
      <c r="A25" t="s">
        <v>168</v>
      </c>
      <c r="D25" s="42" t="s">
        <v>167</v>
      </c>
      <c r="E25" s="42"/>
      <c r="H25" s="42" t="s">
        <v>174</v>
      </c>
      <c r="I25" s="42"/>
      <c r="J25" s="42" t="s">
        <v>174</v>
      </c>
      <c r="K25" s="41"/>
      <c r="L25" s="41"/>
    </row>
    <row r="26" spans="1:19" collapsed="1" x14ac:dyDescent="0.25">
      <c r="A26" s="45" t="s">
        <v>173</v>
      </c>
    </row>
    <row r="27" spans="1:19" x14ac:dyDescent="0.25">
      <c r="A27" s="34"/>
    </row>
    <row r="28" spans="1:19" hidden="1" outlineLevel="1" x14ac:dyDescent="0.25">
      <c r="A28" s="6" t="s">
        <v>72</v>
      </c>
    </row>
    <row r="29" spans="1:19" collapsed="1" x14ac:dyDescent="0.25">
      <c r="A29" s="6"/>
      <c r="C29" s="6">
        <v>2023</v>
      </c>
      <c r="D29" s="6">
        <v>2022</v>
      </c>
      <c r="E29" s="6">
        <v>2021</v>
      </c>
      <c r="F29" s="6">
        <v>2020</v>
      </c>
      <c r="G29" s="6">
        <v>2019</v>
      </c>
    </row>
    <row r="30" spans="1:19" ht="30" x14ac:dyDescent="0.25">
      <c r="A30" s="22" t="s">
        <v>106</v>
      </c>
      <c r="C30">
        <v>0.73</v>
      </c>
      <c r="D30">
        <v>0.76</v>
      </c>
      <c r="E30">
        <v>0.94</v>
      </c>
      <c r="F30">
        <v>0.78</v>
      </c>
      <c r="G30" s="28">
        <v>1.2</v>
      </c>
    </row>
    <row r="31" spans="1:19" hidden="1" outlineLevel="1" x14ac:dyDescent="0.25"/>
    <row r="32" spans="1:19" hidden="1" outlineLevel="1" x14ac:dyDescent="0.25">
      <c r="A32" s="6" t="s">
        <v>73</v>
      </c>
    </row>
    <row r="33" spans="1:3" hidden="1" outlineLevel="1" x14ac:dyDescent="0.25">
      <c r="A33" t="s">
        <v>75</v>
      </c>
      <c r="C33" s="40" t="s">
        <v>74</v>
      </c>
    </row>
    <row r="34" spans="1:3" hidden="1" outlineLevel="1" x14ac:dyDescent="0.25"/>
    <row r="35" spans="1:3" hidden="1" outlineLevel="1" x14ac:dyDescent="0.25">
      <c r="A35" s="23" t="s">
        <v>76</v>
      </c>
    </row>
    <row r="36" spans="1:3" hidden="1" outlineLevel="1" x14ac:dyDescent="0.25"/>
    <row r="37" spans="1:3" hidden="1" outlineLevel="1" x14ac:dyDescent="0.25">
      <c r="A37" s="5" t="s">
        <v>77</v>
      </c>
      <c r="C37" t="s">
        <v>107</v>
      </c>
    </row>
    <row r="38" spans="1:3" hidden="1" outlineLevel="1" x14ac:dyDescent="0.25">
      <c r="A38" s="5" t="s">
        <v>78</v>
      </c>
      <c r="C38" t="s">
        <v>83</v>
      </c>
    </row>
    <row r="39" spans="1:3" hidden="1" outlineLevel="1" x14ac:dyDescent="0.25">
      <c r="A39" t="s">
        <v>79</v>
      </c>
      <c r="C39" t="s">
        <v>84</v>
      </c>
    </row>
    <row r="40" spans="1:3" hidden="1" outlineLevel="1" x14ac:dyDescent="0.25">
      <c r="A40" t="s">
        <v>80</v>
      </c>
    </row>
    <row r="41" spans="1:3" collapsed="1" x14ac:dyDescent="0.25">
      <c r="A41" s="5" t="s">
        <v>81</v>
      </c>
    </row>
    <row r="42" spans="1:3" x14ac:dyDescent="0.25">
      <c r="A42" s="5" t="s">
        <v>109</v>
      </c>
    </row>
    <row r="43" spans="1:3" x14ac:dyDescent="0.25">
      <c r="A43" s="5" t="s">
        <v>110</v>
      </c>
    </row>
    <row r="44" spans="1:3" x14ac:dyDescent="0.25">
      <c r="A44" s="24" t="s">
        <v>108</v>
      </c>
    </row>
    <row r="45" spans="1:3" x14ac:dyDescent="0.25">
      <c r="A45" s="5" t="s">
        <v>82</v>
      </c>
    </row>
  </sheetData>
  <mergeCells count="2">
    <mergeCell ref="B7:D7"/>
    <mergeCell ref="F7:H7"/>
  </mergeCells>
  <pageMargins left="0.25" right="0.25"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EB89C-04BD-41E9-8126-4A44B15F3BFD}">
  <dimension ref="A6:H37"/>
  <sheetViews>
    <sheetView showGridLines="0" showRowColHeaders="0" workbookViewId="0">
      <selection activeCell="C23" sqref="C23:H36"/>
    </sheetView>
  </sheetViews>
  <sheetFormatPr defaultColWidth="9.140625" defaultRowHeight="15" outlineLevelRow="1" x14ac:dyDescent="0.25"/>
  <cols>
    <col min="1" max="1" width="54" customWidth="1"/>
    <col min="4" max="4" width="10.140625" bestFit="1" customWidth="1"/>
  </cols>
  <sheetData>
    <row r="6" spans="1:8" x14ac:dyDescent="0.25">
      <c r="A6" s="6" t="s">
        <v>85</v>
      </c>
    </row>
    <row r="7" spans="1:8" hidden="1" outlineLevel="1" x14ac:dyDescent="0.25">
      <c r="A7" s="6"/>
      <c r="C7" s="6">
        <v>2023</v>
      </c>
      <c r="D7" s="6">
        <v>2022</v>
      </c>
      <c r="E7" s="6">
        <v>2021</v>
      </c>
      <c r="F7" s="6">
        <v>2020</v>
      </c>
      <c r="G7" s="6">
        <v>2019</v>
      </c>
      <c r="H7" s="6">
        <v>2018</v>
      </c>
    </row>
    <row r="8" spans="1:8" hidden="1" outlineLevel="1" x14ac:dyDescent="0.25">
      <c r="A8" t="s">
        <v>86</v>
      </c>
      <c r="C8">
        <v>8</v>
      </c>
      <c r="D8">
        <v>8</v>
      </c>
      <c r="E8">
        <v>8</v>
      </c>
      <c r="F8">
        <v>8</v>
      </c>
      <c r="G8">
        <v>8</v>
      </c>
      <c r="H8">
        <v>8</v>
      </c>
    </row>
    <row r="9" spans="1:8" hidden="1" outlineLevel="1" x14ac:dyDescent="0.25">
      <c r="A9" t="s">
        <v>87</v>
      </c>
      <c r="C9">
        <v>7</v>
      </c>
      <c r="D9">
        <v>7</v>
      </c>
      <c r="E9">
        <v>7</v>
      </c>
      <c r="F9">
        <v>7</v>
      </c>
      <c r="G9">
        <v>2</v>
      </c>
      <c r="H9">
        <v>2</v>
      </c>
    </row>
    <row r="10" spans="1:8" hidden="1" outlineLevel="1" x14ac:dyDescent="0.25">
      <c r="A10" t="s">
        <v>88</v>
      </c>
      <c r="C10">
        <v>1</v>
      </c>
      <c r="D10">
        <v>1</v>
      </c>
      <c r="E10">
        <v>1</v>
      </c>
      <c r="F10">
        <v>1</v>
      </c>
      <c r="G10">
        <v>6</v>
      </c>
      <c r="H10">
        <v>6</v>
      </c>
    </row>
    <row r="11" spans="1:8" hidden="1" outlineLevel="1" x14ac:dyDescent="0.25">
      <c r="A11" t="s">
        <v>89</v>
      </c>
      <c r="C11">
        <v>1</v>
      </c>
      <c r="D11">
        <v>2</v>
      </c>
      <c r="E11">
        <v>0</v>
      </c>
      <c r="F11">
        <v>0</v>
      </c>
      <c r="G11">
        <v>0</v>
      </c>
      <c r="H11">
        <v>0</v>
      </c>
    </row>
    <row r="12" spans="1:8" hidden="1" outlineLevel="1" x14ac:dyDescent="0.25">
      <c r="A12" t="s">
        <v>90</v>
      </c>
      <c r="C12">
        <v>0</v>
      </c>
      <c r="D12">
        <v>0</v>
      </c>
      <c r="E12">
        <v>0</v>
      </c>
      <c r="F12">
        <v>0</v>
      </c>
      <c r="G12">
        <v>0</v>
      </c>
      <c r="H12">
        <v>0</v>
      </c>
    </row>
    <row r="13" spans="1:8" hidden="1" outlineLevel="1" x14ac:dyDescent="0.25">
      <c r="A13" t="s">
        <v>91</v>
      </c>
      <c r="C13">
        <v>1</v>
      </c>
      <c r="D13">
        <v>1</v>
      </c>
      <c r="E13">
        <v>3</v>
      </c>
      <c r="F13">
        <v>3</v>
      </c>
      <c r="G13">
        <v>3</v>
      </c>
      <c r="H13">
        <v>4</v>
      </c>
    </row>
    <row r="14" spans="1:8" hidden="1" outlineLevel="1" x14ac:dyDescent="0.25">
      <c r="A14" t="s">
        <v>92</v>
      </c>
      <c r="C14">
        <v>27</v>
      </c>
      <c r="D14">
        <v>16</v>
      </c>
      <c r="E14">
        <v>16</v>
      </c>
      <c r="F14">
        <v>16</v>
      </c>
      <c r="G14">
        <v>16</v>
      </c>
      <c r="H14">
        <v>24</v>
      </c>
    </row>
    <row r="15" spans="1:8" hidden="1" outlineLevel="1" x14ac:dyDescent="0.25">
      <c r="A15" t="s">
        <v>170</v>
      </c>
      <c r="C15">
        <v>4</v>
      </c>
      <c r="D15">
        <v>3</v>
      </c>
      <c r="E15">
        <v>3</v>
      </c>
      <c r="F15">
        <v>3</v>
      </c>
      <c r="G15">
        <v>3</v>
      </c>
      <c r="H15">
        <v>3</v>
      </c>
    </row>
    <row r="16" spans="1:8" hidden="1" outlineLevel="1" x14ac:dyDescent="0.25"/>
    <row r="17" spans="1:8" hidden="1" outlineLevel="1" x14ac:dyDescent="0.25">
      <c r="A17" s="6" t="s">
        <v>104</v>
      </c>
    </row>
    <row r="18" spans="1:8" hidden="1" outlineLevel="1" x14ac:dyDescent="0.25">
      <c r="A18" t="s">
        <v>93</v>
      </c>
    </row>
    <row r="19" spans="1:8" hidden="1" outlineLevel="1" x14ac:dyDescent="0.25">
      <c r="A19" t="s">
        <v>94</v>
      </c>
      <c r="C19" t="s">
        <v>96</v>
      </c>
    </row>
    <row r="20" spans="1:8" hidden="1" outlineLevel="1" x14ac:dyDescent="0.25">
      <c r="A20" t="s">
        <v>95</v>
      </c>
      <c r="C20" t="s">
        <v>96</v>
      </c>
    </row>
    <row r="21" spans="1:8" collapsed="1" x14ac:dyDescent="0.25"/>
    <row r="22" spans="1:8" x14ac:dyDescent="0.25">
      <c r="A22" s="6" t="s">
        <v>105</v>
      </c>
    </row>
    <row r="23" spans="1:8" hidden="1" outlineLevel="1" x14ac:dyDescent="0.25">
      <c r="A23" s="20" t="s">
        <v>97</v>
      </c>
      <c r="B23" s="6" t="s">
        <v>40</v>
      </c>
      <c r="C23" s="6">
        <v>2023</v>
      </c>
      <c r="D23" s="6">
        <v>2022</v>
      </c>
      <c r="E23" s="6">
        <v>2021</v>
      </c>
      <c r="F23" s="6">
        <v>2020</v>
      </c>
      <c r="G23" s="6">
        <v>2019</v>
      </c>
      <c r="H23" s="6">
        <v>2018</v>
      </c>
    </row>
    <row r="24" spans="1:8" hidden="1" outlineLevel="1" x14ac:dyDescent="0.25">
      <c r="A24" s="5" t="s">
        <v>98</v>
      </c>
    </row>
    <row r="25" spans="1:8" hidden="1" outlineLevel="1" x14ac:dyDescent="0.25">
      <c r="A25" s="9" t="s">
        <v>99</v>
      </c>
      <c r="B25" t="s">
        <v>7</v>
      </c>
      <c r="C25">
        <v>800</v>
      </c>
      <c r="D25">
        <v>800</v>
      </c>
      <c r="E25">
        <v>800</v>
      </c>
      <c r="F25">
        <v>800</v>
      </c>
      <c r="G25">
        <v>800</v>
      </c>
      <c r="H25">
        <v>400</v>
      </c>
    </row>
    <row r="26" spans="1:8" hidden="1" outlineLevel="1" x14ac:dyDescent="0.25">
      <c r="A26" s="9" t="s">
        <v>100</v>
      </c>
      <c r="B26" t="s">
        <v>7</v>
      </c>
      <c r="C26">
        <v>700</v>
      </c>
      <c r="D26">
        <v>700</v>
      </c>
      <c r="E26">
        <v>700</v>
      </c>
      <c r="F26">
        <v>700</v>
      </c>
      <c r="G26">
        <v>700</v>
      </c>
      <c r="H26">
        <v>350</v>
      </c>
    </row>
    <row r="27" spans="1:8" hidden="1" outlineLevel="1" x14ac:dyDescent="0.25">
      <c r="A27" s="9" t="s">
        <v>97</v>
      </c>
      <c r="B27" t="s">
        <v>7</v>
      </c>
      <c r="C27">
        <v>600</v>
      </c>
      <c r="D27">
        <v>600</v>
      </c>
      <c r="E27">
        <v>600</v>
      </c>
      <c r="F27">
        <v>600</v>
      </c>
      <c r="G27">
        <v>600</v>
      </c>
      <c r="H27">
        <v>350</v>
      </c>
    </row>
    <row r="28" spans="1:8" hidden="1" outlineLevel="1" x14ac:dyDescent="0.25">
      <c r="A28" s="5" t="s">
        <v>101</v>
      </c>
    </row>
    <row r="29" spans="1:8" hidden="1" outlineLevel="1" x14ac:dyDescent="0.25">
      <c r="A29" s="9" t="s">
        <v>99</v>
      </c>
      <c r="C29" s="74">
        <v>1.1999999999999999E-3</v>
      </c>
      <c r="D29" s="74">
        <v>1.1999999999999999E-3</v>
      </c>
      <c r="E29" s="74">
        <v>1.1999999999999999E-3</v>
      </c>
      <c r="F29" s="74">
        <v>8.9999999999999998E-4</v>
      </c>
      <c r="G29" s="74">
        <v>1.1999999999999999E-3</v>
      </c>
      <c r="H29" s="74">
        <v>1.1999999999999999E-3</v>
      </c>
    </row>
    <row r="30" spans="1:8" hidden="1" outlineLevel="1" x14ac:dyDescent="0.25">
      <c r="A30" s="9" t="s">
        <v>100</v>
      </c>
      <c r="C30" s="74">
        <v>1.1999999999999999E-3</v>
      </c>
      <c r="D30" s="74">
        <v>1.1999999999999999E-3</v>
      </c>
      <c r="E30" s="74">
        <v>1.1999999999999999E-3</v>
      </c>
      <c r="F30" s="74">
        <v>8.9999999999999998E-4</v>
      </c>
      <c r="G30" s="74">
        <v>1.1999999999999999E-3</v>
      </c>
      <c r="H30" s="74">
        <v>1.1999999999999999E-3</v>
      </c>
    </row>
    <row r="31" spans="1:8" hidden="1" outlineLevel="1" x14ac:dyDescent="0.25">
      <c r="A31" s="9" t="s">
        <v>97</v>
      </c>
      <c r="C31" s="74">
        <v>5.9999999999999995E-4</v>
      </c>
      <c r="D31" s="74">
        <v>5.9999999999999995E-4</v>
      </c>
      <c r="E31" s="74">
        <v>5.9999999999999995E-4</v>
      </c>
      <c r="F31" s="75">
        <v>4.4999999999999999E-4</v>
      </c>
      <c r="G31" s="74">
        <v>5.9999999999999995E-4</v>
      </c>
      <c r="H31" s="74">
        <v>5.9999999999999995E-4</v>
      </c>
    </row>
    <row r="32" spans="1:8" hidden="1" outlineLevel="1" x14ac:dyDescent="0.25">
      <c r="A32" s="21" t="s">
        <v>102</v>
      </c>
    </row>
    <row r="33" spans="1:8" hidden="1" outlineLevel="1" x14ac:dyDescent="0.25">
      <c r="A33" s="5" t="s">
        <v>98</v>
      </c>
      <c r="B33" t="s">
        <v>7</v>
      </c>
      <c r="C33">
        <v>200</v>
      </c>
      <c r="D33">
        <v>200</v>
      </c>
      <c r="E33">
        <v>200</v>
      </c>
      <c r="F33">
        <v>200</v>
      </c>
      <c r="G33">
        <v>200</v>
      </c>
      <c r="H33">
        <v>113</v>
      </c>
    </row>
    <row r="34" spans="1:8" hidden="1" outlineLevel="1" x14ac:dyDescent="0.25">
      <c r="A34" s="5" t="s">
        <v>101</v>
      </c>
      <c r="C34" s="74">
        <v>2.0000000000000001E-4</v>
      </c>
      <c r="D34" s="74">
        <v>2.0000000000000001E-4</v>
      </c>
      <c r="E34" s="74">
        <v>2.0000000000000001E-4</v>
      </c>
      <c r="F34" s="75">
        <v>1.4999999999999999E-4</v>
      </c>
      <c r="G34" s="74">
        <v>2.0000000000000001E-4</v>
      </c>
      <c r="H34" s="74">
        <v>2.0000000000000001E-4</v>
      </c>
    </row>
    <row r="35" spans="1:8" hidden="1" outlineLevel="1" x14ac:dyDescent="0.25">
      <c r="A35" s="20" t="s">
        <v>103</v>
      </c>
    </row>
    <row r="36" spans="1:8" hidden="1" outlineLevel="1" x14ac:dyDescent="0.25">
      <c r="A36" s="5" t="s">
        <v>98</v>
      </c>
      <c r="B36" t="s">
        <v>7</v>
      </c>
      <c r="C36">
        <v>100</v>
      </c>
      <c r="D36">
        <v>100</v>
      </c>
      <c r="E36">
        <v>100</v>
      </c>
      <c r="F36">
        <v>100</v>
      </c>
      <c r="G36">
        <v>100</v>
      </c>
      <c r="H36">
        <v>50</v>
      </c>
    </row>
    <row r="37" spans="1:8" collapsed="1" x14ac:dyDescent="0.25">
      <c r="A37" s="5"/>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e15eab-aabd-45b5-a24d-00445aad902b">
      <Terms xmlns="http://schemas.microsoft.com/office/infopath/2007/PartnerControls"/>
    </lcf76f155ced4ddcb4097134ff3c332f>
    <TaxCatchAll xmlns="7b0594a2-f78b-4f24-82b3-8b99b8d5f59f" xsi:nil="true"/>
  </documentManagement>
</p:properties>
</file>

<file path=customXml/item3.xml>��< ? x m l   v e r s i o n = " 1 . 0 "   e n c o d i n g = " u t f - 1 6 " ? > < D a t a M a s h u p   x m l n s = " h t t p : / / s c h e m a s . m i c r o s o f t . c o m / D a t a M a s h u p " > A A A A A B Q D A A B Q S w M E F A A C A A g A Y G u / V h f t B N a k A A A A 9 g A A A B I A H A B D b 2 5 m a W c v U G F j a 2 F n Z S 5 4 b W w g o h g A K K A U A A A A A A A A A A A A A A A A A A A A A A A A A A A A h Y 9 N D o I w G E S v Q r q n P 0 i M I R 9 l 4 V Y S E x P D t i k V G q A Y W i x 3 c + G R v I I Y R d 2 5 n D d v M X O / 3 i C b u j a 4 q M H q 3 q S I Y Y o C Z W R f a l O l a H S n c I M y D n s h G 1 G p Y J a N T S Z b p q h 2 7 p w Q 4 r 3 H f o X 7 o S I R p Y w U + e 4 g a 9 U J 9 J H 1 f z n U x j p h p E I c j q 8 x P M K M r X F M Y 0 y B L B B y b b 5 C N O 9 9 t j 8 Q t m P r x k F x Z c O 8 A L J E I O 8 P / A F Q S w M E F A A C A A g A Y G u / 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B r v 1 Y o i k e 4 D g A A A B E A A A A T A B w A R m 9 y b X V s Y X M v U 2 V j d G l v b j E u b S C i G A A o o B Q A A A A A A A A A A A A A A A A A A A A A A A A A A A A r T k 0 u y c z P U w i G 0 I b W A F B L A Q I t A B Q A A g A I A G B r v 1 Y X 7 Q T W p A A A A P Y A A A A S A A A A A A A A A A A A A A A A A A A A A A B D b 2 5 m a W c v U G F j a 2 F n Z S 5 4 b W x Q S w E C L Q A U A A I A C A B g a 7 9 W D 8 r p q 6 Q A A A D p A A A A E w A A A A A A A A A A A A A A A A D w A A A A W 0 N v b n R l b n R f V H l w Z X N d L n h t b F B L A Q I t A B Q A A g A I A G B r v 1 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I L y N 3 B H W R Z J i C c r 6 O p y b A A A A A A I A A A A A A A N m A A D A A A A A E A A A A O D e A l J V X F h g v N q G d i s Z v c E A A A A A B I A A A K A A A A A Q A A A A l C L z B G u 1 o b y X 9 I 1 T h N P p a l A A A A B O c 0 + V u G M y O N M W K x o m y l s H F E o 9 s z n T H I C q Y g k W y W D H P G P x j 5 K m p 3 K z d L / 5 0 H B 2 9 m P 8 N v E 6 K R k T c y x 6 S c n C o N 4 V 9 v H I i g K c M Y G l y H 4 n K d 6 M P R Q A A A C q 7 L E i B l B / K n p Z j F f 9 L V I S D q 9 o E Q = = < / D a t a M a s h u p > 
</file>

<file path=customXml/item4.xml><?xml version="1.0" encoding="utf-8"?>
<ct:contentTypeSchema xmlns:ct="http://schemas.microsoft.com/office/2006/metadata/contentType" xmlns:ma="http://schemas.microsoft.com/office/2006/metadata/properties/metaAttributes" ct:_="" ma:_="" ma:contentTypeName="Document" ma:contentTypeID="0x010100EFA3D9E79CABDB4EAE8EC2A5403F9319" ma:contentTypeVersion="15" ma:contentTypeDescription="Create a new document." ma:contentTypeScope="" ma:versionID="e1ab82355f63adc6502e90f6343f20ba">
  <xsd:schema xmlns:xsd="http://www.w3.org/2001/XMLSchema" xmlns:xs="http://www.w3.org/2001/XMLSchema" xmlns:p="http://schemas.microsoft.com/office/2006/metadata/properties" xmlns:ns2="4ce15eab-aabd-45b5-a24d-00445aad902b" xmlns:ns3="7b0594a2-f78b-4f24-82b3-8b99b8d5f59f" targetNamespace="http://schemas.microsoft.com/office/2006/metadata/properties" ma:root="true" ma:fieldsID="b4f93d7d57cac3db0046ccc4d5ff2a56" ns2:_="" ns3:_="">
    <xsd:import namespace="4ce15eab-aabd-45b5-a24d-00445aad902b"/>
    <xsd:import namespace="7b0594a2-f78b-4f24-82b3-8b99b8d5f5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e15eab-aabd-45b5-a24d-00445aad90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104b013-8677-4011-8dbd-5e3d6efc88a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0594a2-f78b-4f24-82b3-8b99b8d5f59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f955f32-d295-4240-818b-295114bfd24d}" ma:internalName="TaxCatchAll" ma:showField="CatchAllData" ma:web="7b0594a2-f78b-4f24-82b3-8b99b8d5f59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924DB3-B379-468B-B8B6-251AA1A5F68A}">
  <ds:schemaRefs>
    <ds:schemaRef ds:uri="http://schemas.microsoft.com/sharepoint/v3/contenttype/forms"/>
  </ds:schemaRefs>
</ds:datastoreItem>
</file>

<file path=customXml/itemProps2.xml><?xml version="1.0" encoding="utf-8"?>
<ds:datastoreItem xmlns:ds="http://schemas.openxmlformats.org/officeDocument/2006/customXml" ds:itemID="{37067A86-DFA8-4AB8-8F15-CC37B2B384B2}">
  <ds:schemaRefs>
    <ds:schemaRef ds:uri="http://schemas.microsoft.com/office/2006/metadata/properties"/>
    <ds:schemaRef ds:uri="http://schemas.microsoft.com/office/infopath/2007/PartnerControls"/>
    <ds:schemaRef ds:uri="4ce15eab-aabd-45b5-a24d-00445aad902b"/>
    <ds:schemaRef ds:uri="7b0594a2-f78b-4f24-82b3-8b99b8d5f59f"/>
  </ds:schemaRefs>
</ds:datastoreItem>
</file>

<file path=customXml/itemProps3.xml><?xml version="1.0" encoding="utf-8"?>
<ds:datastoreItem xmlns:ds="http://schemas.openxmlformats.org/officeDocument/2006/customXml" ds:itemID="{2EB244AC-CBB1-492D-BA3E-34D4181945B4}">
  <ds:schemaRefs>
    <ds:schemaRef ds:uri="http://schemas.microsoft.com/DataMashup"/>
  </ds:schemaRefs>
</ds:datastoreItem>
</file>

<file path=customXml/itemProps4.xml><?xml version="1.0" encoding="utf-8"?>
<ds:datastoreItem xmlns:ds="http://schemas.openxmlformats.org/officeDocument/2006/customXml" ds:itemID="{A38EFDFD-A169-40F3-95B3-8B76B1E289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e15eab-aabd-45b5-a24d-00445aad902b"/>
    <ds:schemaRef ds:uri="7b0594a2-f78b-4f24-82b3-8b99b8d5f5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vt:lpstr>
      <vt:lpstr>Medioambiental</vt:lpstr>
      <vt:lpstr>Social</vt:lpstr>
      <vt:lpstr>Gobernanza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OBrien</dc:creator>
  <cp:lastModifiedBy>Antuna, Diana</cp:lastModifiedBy>
  <cp:lastPrinted>2023-05-30T20:06:13Z</cp:lastPrinted>
  <dcterms:created xsi:type="dcterms:W3CDTF">2020-10-26T14:07:15Z</dcterms:created>
  <dcterms:modified xsi:type="dcterms:W3CDTF">2024-12-23T20:04:46Z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0x010100EFA3D9E79CABDB4EAE8EC2A5403F9319</vt:lpwstr>
  </property>
  <property fmtid="{D5CDD505-2E9C-101B-9397-08002B2CF9AE}" pid="3" name="MediaServiceImageTags">
    <vt:lpwstr/>
  </property>
</Properties>
</file>