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rien\AppData\Local\Microsoft\Windows\Temporary Internet Files\Content.Outlook\91G5FHL5\"/>
    </mc:Choice>
  </mc:AlternateContent>
  <bookViews>
    <workbookView xWindow="0" yWindow="0" windowWidth="20490" windowHeight="5730" activeTab="1"/>
  </bookViews>
  <sheets>
    <sheet name="Income Statement" sheetId="1" r:id="rId1"/>
    <sheet name="Balance Sheet" sheetId="2" r:id="rId2"/>
    <sheet name="SPN" sheetId="6" r:id="rId3"/>
    <sheet name="Iodine" sheetId="7" r:id="rId4"/>
    <sheet name="Lithium" sheetId="8" r:id="rId5"/>
    <sheet name="Potassium" sheetId="9" r:id="rId6"/>
    <sheet name="Industrial Chemicals" sheetId="10" r:id="rId7"/>
  </sheets>
  <externalReferences>
    <externalReference r:id="rId8"/>
  </externalReferences>
  <calcPr calcId="171027"/>
</workbook>
</file>

<file path=xl/calcChain.xml><?xml version="1.0" encoding="utf-8"?>
<calcChain xmlns="http://schemas.openxmlformats.org/spreadsheetml/2006/main">
  <c r="C37" i="2" l="1"/>
  <c r="C33" i="2"/>
  <c r="C31" i="2"/>
  <c r="C28" i="2"/>
  <c r="C27" i="2"/>
  <c r="C29" i="2" s="1"/>
  <c r="C24" i="2"/>
  <c r="C23" i="2"/>
  <c r="C17" i="2"/>
  <c r="C16" i="2"/>
  <c r="C15" i="2"/>
  <c r="C14" i="2"/>
  <c r="C12" i="2"/>
  <c r="C11" i="2"/>
  <c r="C10" i="2"/>
  <c r="C9" i="2"/>
  <c r="C8" i="2"/>
  <c r="C7" i="2"/>
  <c r="C39" i="2" s="1"/>
  <c r="C18" i="2" l="1"/>
  <c r="C20" i="2"/>
  <c r="C25" i="2"/>
  <c r="C35" i="2"/>
</calcChain>
</file>

<file path=xl/sharedStrings.xml><?xml version="1.0" encoding="utf-8"?>
<sst xmlns="http://schemas.openxmlformats.org/spreadsheetml/2006/main" count="150" uniqueCount="83">
  <si>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</si>
  <si>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</si>
  <si>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</si>
  <si>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</si>
  <si>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</si>
  <si>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</si>
  <si>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</si>
  <si>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</si>
  <si>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</si>
  <si>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</si>
  <si>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</si>
  <si>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</si>
  <si>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</si>
  <si>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</si>
  <si>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</si>
  <si>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</si>
  <si>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</si>
  <si>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</si>
  <si>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</si>
  <si>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</si>
  <si>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</si>
  <si>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</si>
  <si>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</si>
  <si>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</si>
  <si>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</si>
  <si>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</si>
  <si>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</si>
  <si>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</si>
  <si>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</si>
  <si>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</si>
  <si>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</si>
  <si>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</si>
  <si>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</si>
  <si>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</si>
  <si>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</si>
  <si>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</si>
  <si>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</si>
  <si>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</si>
  <si>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</si>
  <si>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</si>
  <si>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</si>
  <si>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</si>
  <si>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</si>
  <si>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</si>
  <si>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</si>
  <si>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</si>
  <si>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</si>
  <si>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</si>
  <si>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</si>
  <si>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</si>
  <si>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</si>
  <si>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</si>
  <si>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</si>
  <si>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</si>
  <si>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</si>
  <si>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</si>
  <si>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</si>
  <si>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</si>
  <si>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</si>
  <si>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</si>
  <si>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</si>
  <si>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</si>
  <si>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</si>
  <si>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</si>
  <si>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</si>
  <si>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</si>
  <si>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2016/2015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</si>
  <si>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</si>
  <si>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</si>
  <si>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</si>
  <si>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</si>
  <si>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</si>
  <si>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For the 3rd quarter</t>
  </si>
  <si>
    <t>For the nine months ended Sep. 30,</t>
  </si>
  <si>
    <t xml:space="preserve">(2) Does not include depreciation related to fixed assets related to the closing of the train. </t>
  </si>
  <si>
    <t>This amount (US$32.8 million) is recognized under "Other".</t>
  </si>
  <si>
    <t>As of 
Sep. 30,</t>
  </si>
  <si>
    <t>9M2016</t>
  </si>
  <si>
    <t>9M2015</t>
  </si>
  <si>
    <t>3Q 2015</t>
  </si>
  <si>
    <t>3Q 2016</t>
  </si>
  <si>
    <t>3Q2015</t>
  </si>
  <si>
    <t>3Q2016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</si>
</sst>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173">
    <xf numFmtId="0" fontId="0" fillId="0" borderId="0" xfId="0"/>
    <xf numFmtId="0" fontId="3" fillId="0" borderId="3" xfId="2" applyFont="1" applyFill="1" applyBorder="1" applyAlignment="1">
      <alignment horizontal="center"/>
    </xf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6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6" xfId="2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4" fontId="2" fillId="0" borderId="9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6" fillId="0" borderId="4" xfId="2" applyNumberFormat="1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7" fillId="0" borderId="4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6" fillId="0" borderId="4" xfId="3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37" fontId="9" fillId="0" borderId="4" xfId="2" applyNumberFormat="1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6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top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9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0" fontId="0" fillId="0" borderId="17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left" vertical="center" indent="3"/>
    </xf>
    <xf numFmtId="0" fontId="2" fillId="0" borderId="17" xfId="0" applyFont="1" applyFill="1" applyBorder="1"/>
    <xf numFmtId="0" fontId="14" fillId="0" borderId="0" xfId="0" applyFont="1"/>
    <xf numFmtId="0" fontId="13" fillId="0" borderId="0" xfId="0" applyFont="1"/>
    <xf numFmtId="0" fontId="5" fillId="0" borderId="0" xfId="2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/>
    </xf>
    <xf numFmtId="9" fontId="2" fillId="0" borderId="17" xfId="1" applyFont="1" applyFill="1" applyBorder="1" applyAlignment="1">
      <alignment horizontal="right"/>
    </xf>
    <xf numFmtId="0" fontId="3" fillId="0" borderId="2" xfId="2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3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0" fontId="0" fillId="0" borderId="13" xfId="0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center"/>
    </xf>
    <xf numFmtId="164" fontId="7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 vertical="center"/>
    </xf>
    <xf numFmtId="166" fontId="6" fillId="0" borderId="5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/>
    <xf numFmtId="164" fontId="7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7" fillId="0" borderId="7" xfId="2" applyNumberFormat="1" applyFont="1" applyFill="1" applyBorder="1" applyAlignment="1">
      <alignment horizontal="center"/>
    </xf>
    <xf numFmtId="164" fontId="7" fillId="0" borderId="20" xfId="2" applyNumberFormat="1" applyFont="1" applyFill="1" applyBorder="1" applyAlignment="1"/>
    <xf numFmtId="168" fontId="2" fillId="0" borderId="10" xfId="2" applyNumberFormat="1" applyFont="1" applyFill="1" applyBorder="1" applyAlignment="1">
      <alignment horizontal="center"/>
    </xf>
    <xf numFmtId="168" fontId="2" fillId="0" borderId="21" xfId="2" applyNumberFormat="1" applyFont="1" applyFill="1" applyBorder="1" applyAlignment="1"/>
    <xf numFmtId="0" fontId="2" fillId="0" borderId="13" xfId="3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9" fontId="13" fillId="0" borderId="16" xfId="1" applyFont="1" applyBorder="1"/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6" fontId="13" fillId="0" borderId="16" xfId="0" applyNumberFormat="1" applyFont="1" applyBorder="1"/>
    <xf numFmtId="9" fontId="2" fillId="0" borderId="17" xfId="1" applyNumberFormat="1" applyFont="1" applyFill="1" applyBorder="1" applyAlignment="1">
      <alignment horizontal="right"/>
    </xf>
    <xf numFmtId="9" fontId="13" fillId="0" borderId="16" xfId="1" applyNumberFormat="1" applyFont="1" applyBorder="1"/>
    <xf numFmtId="169" fontId="7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9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7" fillId="0" borderId="0" xfId="3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 vertical="top" wrapText="1"/>
    </xf>
    <xf numFmtId="169" fontId="2" fillId="0" borderId="17" xfId="3" applyNumberFormat="1" applyFont="1" applyFill="1" applyBorder="1" applyAlignment="1">
      <alignment horizontal="right"/>
    </xf>
    <xf numFmtId="0" fontId="3" fillId="0" borderId="2" xfId="2" applyFont="1" applyFill="1" applyBorder="1" applyAlignment="1">
      <alignment horizontal="center"/>
    </xf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 wrapText="1"/>
    </xf>
    <xf numFmtId="0" fontId="5" fillId="0" borderId="19" xfId="2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37" fontId="3" fillId="0" borderId="1" xfId="2" applyNumberFormat="1" applyFont="1" applyFill="1" applyBorder="1" applyAlignment="1">
      <alignment horizontal="center" vertical="top"/>
    </xf>
    <xf numFmtId="37" fontId="3" fillId="0" borderId="2" xfId="2" applyNumberFormat="1" applyFont="1" applyFill="1" applyBorder="1" applyAlignment="1">
      <alignment horizontal="center" vertical="top"/>
    </xf>
    <xf numFmtId="37" fontId="3" fillId="0" borderId="3" xfId="2" applyNumberFormat="1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left" vertical="center" indent="3"/>
    </xf>
    <xf numFmtId="0" fontId="7" fillId="0" borderId="15" xfId="0" applyFont="1" applyFill="1" applyBorder="1" applyAlignment="1">
      <alignment horizontal="center" vertical="center"/>
    </xf>
  </cellXfs>
  <cellStyles count="4">
    <cellStyle name="Normal" xfId="0" builtinId="0"/>
    <cellStyle name="Normal_Basefecu 7" xfId="3"/>
    <cellStyle name="Normal_E. Fin SQM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SULTADOS\2016\3Q16\final\Basefecu_IFRS_3Q16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1Q10"/>
      <sheetName val="Resultados2Q10"/>
      <sheetName val="Resultados3Q10"/>
      <sheetName val="Resultados4Q10"/>
      <sheetName val="Resultados1Q11"/>
      <sheetName val="Resultados2Q11"/>
      <sheetName val="Resultados3Q11"/>
      <sheetName val="Resultados4Q11"/>
      <sheetName val="Resultados1Q12"/>
      <sheetName val="Resultados2Q12"/>
      <sheetName val="Resultados3Q12"/>
      <sheetName val="Resultados4Q12"/>
      <sheetName val="Resultados1Q13"/>
      <sheetName val="Resultados2Q13"/>
      <sheetName val="Resultados3Q13"/>
      <sheetName val="Resultados4Q13"/>
      <sheetName val="Resultados1Q14"/>
      <sheetName val="Resultados2Q14"/>
      <sheetName val="Resultados3Q14"/>
      <sheetName val="Resultados4Q14"/>
      <sheetName val="Resultados1Q15"/>
      <sheetName val="Resultados2Q15"/>
      <sheetName val="Resultados3Q15"/>
      <sheetName val="Resultados4Q15"/>
      <sheetName val="Resultados1Q16"/>
      <sheetName val="Resultados2Q16"/>
      <sheetName val="Resultados3Q16"/>
      <sheetName val="EERR Ac IFRS"/>
      <sheetName val="EERR Tri IFRS"/>
      <sheetName val="Balance IFRS"/>
      <sheetName val="Balance IFRS 4Q11"/>
      <sheetName val="Ing ctos 1Q09"/>
      <sheetName val="Ing ctos 2Q09"/>
      <sheetName val="Ing ctos 3Q09"/>
      <sheetName val="Ing ctos 4Q09"/>
      <sheetName val="Ing ctos 1Q10"/>
      <sheetName val="Ing ctos 2Q10"/>
      <sheetName val="Ing ctos 3Q10"/>
      <sheetName val="Ing ctos 3Q10-nuevo"/>
      <sheetName val="Ing ctos 4Q10"/>
      <sheetName val="Ing ctos 1Q11"/>
      <sheetName val="Ing ctos 2Q11"/>
      <sheetName val="Ing ctos 3Q11"/>
      <sheetName val="Ing ctos 4Q11"/>
      <sheetName val="Ing ctos 1Q12"/>
      <sheetName val="Ing ctos 2Q12"/>
      <sheetName val="Ing ctos 3Q12"/>
      <sheetName val="Ing ctos 4Q12"/>
      <sheetName val="Ing ctos 1Q13"/>
      <sheetName val="Ing ctos 2Q13"/>
      <sheetName val="Ing ctos 3Q13"/>
      <sheetName val="Ing ctos 4Q13"/>
      <sheetName val="Ing ctos 1Q14"/>
      <sheetName val="Ing ctos 2Q14"/>
      <sheetName val="Ing ctos 3Q14"/>
      <sheetName val="Ing ctos 4Q14"/>
      <sheetName val="Ing ctos 1Q15"/>
      <sheetName val="Ing ctos 2Q15"/>
      <sheetName val="Ing ctos 3Q15"/>
      <sheetName val="Ing ctos 4Q15"/>
      <sheetName val="Ing ctos 1Q16"/>
      <sheetName val="Ing ctos 2Q16"/>
      <sheetName val="Ing ctos 3Q16"/>
      <sheetName val="Ven Ton Ac IFRS2"/>
      <sheetName val="Ven Ton Tri IFRS"/>
      <sheetName val="Ven US Ac IFRS2"/>
      <sheetName val="Ven US Tri IFRS"/>
      <sheetName val="Automática IFRS"/>
      <sheetName val="Tablas PR"/>
      <sheetName val="Quarterly Presentation"/>
      <sheetName val="Sheet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9">
          <cell r="C9">
            <v>572408058</v>
          </cell>
          <cell r="H9">
            <v>242600837</v>
          </cell>
        </row>
        <row r="10">
          <cell r="C10">
            <v>384437621</v>
          </cell>
        </row>
        <row r="11">
          <cell r="C11">
            <v>30294820</v>
          </cell>
        </row>
        <row r="12">
          <cell r="C12">
            <v>333321590</v>
          </cell>
        </row>
        <row r="13">
          <cell r="C13">
            <v>94226109</v>
          </cell>
        </row>
        <row r="14">
          <cell r="C14">
            <v>1015599775</v>
          </cell>
        </row>
        <row r="15">
          <cell r="C15">
            <v>0</v>
          </cell>
        </row>
        <row r="16">
          <cell r="C16">
            <v>61714241</v>
          </cell>
        </row>
        <row r="19">
          <cell r="C19">
            <v>2494058000</v>
          </cell>
        </row>
        <row r="25">
          <cell r="H25">
            <v>692132580</v>
          </cell>
        </row>
        <row r="28">
          <cell r="C28">
            <v>9159666</v>
          </cell>
          <cell r="H28">
            <v>1097856030</v>
          </cell>
        </row>
        <row r="33">
          <cell r="C33">
            <v>114468270</v>
          </cell>
        </row>
        <row r="36">
          <cell r="C36">
            <v>1549962399</v>
          </cell>
        </row>
        <row r="42">
          <cell r="C42">
            <v>1867608856</v>
          </cell>
          <cell r="H42">
            <v>1321550748</v>
          </cell>
        </row>
        <row r="54">
          <cell r="H54">
            <v>2287312008</v>
          </cell>
        </row>
        <row r="56">
          <cell r="H56">
            <v>60671857</v>
          </cell>
        </row>
        <row r="60">
          <cell r="H60">
            <v>4361667193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zoomScale="80" zoomScaleNormal="80" workbookViewId="0">
      <selection activeCell="C38" sqref="C38:K40"/>
    </sheetView>
  </sheetViews>
  <sheetFormatPr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" customWidth="1"/>
    <col min="10" max="10" width="11.85546875" bestFit="1" customWidth="1"/>
    <col min="11" max="11" width="2.28515625" customWidth="1"/>
  </cols>
  <sheetData>
    <row r="1" spans="2:11" ht="15.75" thickBot="1">
      <c r="C1" s="79"/>
    </row>
    <row r="2" spans="2:11" ht="21" thickBot="1">
      <c r="B2" s="31"/>
      <c r="C2" s="159" t="s">
        <v>0</v>
      </c>
      <c r="D2" s="159"/>
      <c r="E2" s="159"/>
      <c r="F2" s="159"/>
      <c r="G2" s="1"/>
      <c r="H2" s="108"/>
      <c r="I2" s="108"/>
      <c r="J2" s="108"/>
      <c r="K2" s="1"/>
    </row>
    <row r="3" spans="2:11" ht="15" customHeight="1">
      <c r="B3" s="32"/>
      <c r="C3" s="2"/>
      <c r="D3" s="2"/>
      <c r="E3" s="2"/>
      <c r="F3" s="2"/>
      <c r="G3" s="3"/>
      <c r="H3" s="162" t="s">
        <v>73</v>
      </c>
      <c r="I3" s="162"/>
      <c r="J3" s="162"/>
      <c r="K3" s="163"/>
    </row>
    <row r="4" spans="2:11">
      <c r="B4" s="33"/>
      <c r="C4" s="4" t="s">
        <v>1</v>
      </c>
      <c r="D4" s="160" t="s">
        <v>72</v>
      </c>
      <c r="E4" s="160"/>
      <c r="F4" s="160"/>
      <c r="G4" s="161"/>
      <c r="H4" s="164"/>
      <c r="I4" s="164"/>
      <c r="J4" s="164"/>
      <c r="K4" s="165"/>
    </row>
    <row r="5" spans="2:11">
      <c r="B5" s="33"/>
      <c r="C5" s="5"/>
      <c r="D5" s="62">
        <v>2016</v>
      </c>
      <c r="E5" s="80"/>
      <c r="F5" s="62">
        <v>2015</v>
      </c>
      <c r="G5" s="63"/>
      <c r="H5" s="166">
        <v>2016</v>
      </c>
      <c r="I5" s="166"/>
      <c r="J5" s="166">
        <v>2015</v>
      </c>
      <c r="K5" s="167"/>
    </row>
    <row r="6" spans="2:11">
      <c r="B6" s="33"/>
      <c r="C6" s="6"/>
      <c r="D6" s="6"/>
      <c r="E6" s="6"/>
      <c r="F6" s="6"/>
      <c r="G6" s="7"/>
      <c r="H6" s="6"/>
      <c r="I6" s="6"/>
      <c r="J6" s="6"/>
      <c r="K6" s="7"/>
    </row>
    <row r="7" spans="2:11">
      <c r="B7" s="33"/>
      <c r="C7" s="8" t="s">
        <v>2</v>
      </c>
      <c r="D7" s="8">
        <v>504.04788599999995</v>
      </c>
      <c r="E7" s="8"/>
      <c r="F7" s="8">
        <v>445.21983399999999</v>
      </c>
      <c r="G7" s="9"/>
      <c r="H7" s="8">
        <v>1385.5070009999999</v>
      </c>
      <c r="I7" s="124"/>
      <c r="J7" s="8">
        <v>1316.987746</v>
      </c>
      <c r="K7" s="125"/>
    </row>
    <row r="8" spans="2:11">
      <c r="B8" s="34"/>
      <c r="C8" s="10"/>
      <c r="D8" s="10"/>
      <c r="E8" s="10"/>
      <c r="F8" s="10"/>
      <c r="G8" s="11"/>
      <c r="H8" s="10"/>
      <c r="I8" s="126"/>
      <c r="J8" s="10"/>
      <c r="K8" s="12"/>
    </row>
    <row r="9" spans="2:11" ht="14.25" customHeight="1">
      <c r="B9" s="35"/>
      <c r="C9" s="13" t="s">
        <v>63</v>
      </c>
      <c r="D9" s="14">
        <v>154.85754600000004</v>
      </c>
      <c r="E9" s="15"/>
      <c r="F9" s="14">
        <v>167.09215499999996</v>
      </c>
      <c r="G9" s="16"/>
      <c r="H9" s="14">
        <v>487.07867699999997</v>
      </c>
      <c r="I9" s="127"/>
      <c r="J9" s="14">
        <v>502.37069799999995</v>
      </c>
      <c r="K9" s="128"/>
    </row>
    <row r="10" spans="2:11">
      <c r="B10" s="36"/>
      <c r="C10" s="13" t="s">
        <v>3</v>
      </c>
      <c r="D10" s="17">
        <v>56.519488999999986</v>
      </c>
      <c r="E10" s="13"/>
      <c r="F10" s="17">
        <v>60.100661000000024</v>
      </c>
      <c r="G10" s="16"/>
      <c r="H10" s="17">
        <v>175.08500000000001</v>
      </c>
      <c r="I10" s="127"/>
      <c r="J10" s="17">
        <v>199.27826000000002</v>
      </c>
      <c r="K10" s="128"/>
    </row>
    <row r="11" spans="2:11">
      <c r="B11" s="36"/>
      <c r="C11" s="18" t="s">
        <v>4</v>
      </c>
      <c r="D11" s="17">
        <v>145.07728499999996</v>
      </c>
      <c r="E11" s="19"/>
      <c r="F11" s="17">
        <v>59.707857000000018</v>
      </c>
      <c r="G11" s="20"/>
      <c r="H11" s="17">
        <v>337.85157699999996</v>
      </c>
      <c r="I11" s="129"/>
      <c r="J11" s="17">
        <v>160.06141500000001</v>
      </c>
      <c r="K11" s="130"/>
    </row>
    <row r="12" spans="2:11">
      <c r="B12" s="37"/>
      <c r="C12" s="18" t="s">
        <v>5</v>
      </c>
      <c r="D12" s="17">
        <v>12.769290000000002</v>
      </c>
      <c r="E12" s="19"/>
      <c r="F12" s="17">
        <v>26.853086999999999</v>
      </c>
      <c r="G12" s="20"/>
      <c r="H12" s="17">
        <v>43.286981999999995</v>
      </c>
      <c r="I12" s="129"/>
      <c r="J12" s="17">
        <v>79.313197000000002</v>
      </c>
      <c r="K12" s="130"/>
    </row>
    <row r="13" spans="2:11">
      <c r="B13" s="37"/>
      <c r="C13" s="18" t="s">
        <v>6</v>
      </c>
      <c r="D13" s="17">
        <v>114.43387499999994</v>
      </c>
      <c r="E13" s="13"/>
      <c r="F13" s="17">
        <v>113.36757299999998</v>
      </c>
      <c r="G13" s="16"/>
      <c r="H13" s="17">
        <v>296.05493299999995</v>
      </c>
      <c r="I13" s="127"/>
      <c r="J13" s="17">
        <v>333.81242599999996</v>
      </c>
      <c r="K13" s="128"/>
    </row>
    <row r="14" spans="2:11">
      <c r="B14" s="37"/>
      <c r="C14" s="13" t="s">
        <v>7</v>
      </c>
      <c r="D14" s="17">
        <v>20.390401000000001</v>
      </c>
      <c r="E14" s="19"/>
      <c r="F14" s="17">
        <v>18.098500999999999</v>
      </c>
      <c r="G14" s="20"/>
      <c r="H14" s="17">
        <v>46.149832000000004</v>
      </c>
      <c r="I14" s="129"/>
      <c r="J14" s="17">
        <v>42.15175</v>
      </c>
      <c r="K14" s="130"/>
    </row>
    <row r="15" spans="2:11">
      <c r="B15" s="38"/>
      <c r="C15" s="10"/>
      <c r="D15" s="10"/>
      <c r="E15" s="10"/>
      <c r="F15" s="10"/>
      <c r="G15" s="11"/>
      <c r="H15" s="131"/>
      <c r="I15" s="132"/>
      <c r="J15" s="131"/>
      <c r="K15" s="3"/>
    </row>
    <row r="16" spans="2:11">
      <c r="B16" s="38"/>
      <c r="C16" s="8" t="s">
        <v>8</v>
      </c>
      <c r="D16" s="8">
        <v>-300.53204199999999</v>
      </c>
      <c r="E16" s="8"/>
      <c r="F16" s="8">
        <v>-251.10710699999996</v>
      </c>
      <c r="G16" s="9"/>
      <c r="H16" s="133">
        <v>-800.49927000000002</v>
      </c>
      <c r="I16" s="124"/>
      <c r="J16" s="133">
        <v>-694.83009100000004</v>
      </c>
      <c r="K16" s="125"/>
    </row>
    <row r="17" spans="2:11">
      <c r="B17" s="38"/>
      <c r="C17" s="8" t="s">
        <v>9</v>
      </c>
      <c r="D17" s="8">
        <v>-57.8</v>
      </c>
      <c r="E17" s="8"/>
      <c r="F17" s="8">
        <v>-64.599999999999994</v>
      </c>
      <c r="G17" s="9"/>
      <c r="H17" s="8">
        <v>-178.8</v>
      </c>
      <c r="I17" s="124"/>
      <c r="J17" s="8">
        <v>-197.4</v>
      </c>
      <c r="K17" s="125"/>
    </row>
    <row r="18" spans="2:11">
      <c r="B18" s="38"/>
      <c r="C18" s="8"/>
      <c r="D18" s="8"/>
      <c r="E18" s="8"/>
      <c r="F18" s="8"/>
      <c r="G18" s="9"/>
      <c r="H18" s="133"/>
      <c r="I18" s="124"/>
      <c r="J18" s="133"/>
      <c r="K18" s="125"/>
    </row>
    <row r="19" spans="2:11">
      <c r="B19" s="38"/>
      <c r="C19" s="8" t="s">
        <v>10</v>
      </c>
      <c r="D19" s="8">
        <v>145.71584399999995</v>
      </c>
      <c r="E19" s="8"/>
      <c r="F19" s="8">
        <v>129.51272700000004</v>
      </c>
      <c r="G19" s="9"/>
      <c r="H19" s="133">
        <v>406.20773099999991</v>
      </c>
      <c r="I19" s="124"/>
      <c r="J19" s="133">
        <v>424.757655</v>
      </c>
      <c r="K19" s="125"/>
    </row>
    <row r="20" spans="2:11">
      <c r="B20" s="38"/>
      <c r="C20" s="8"/>
      <c r="D20" s="8"/>
      <c r="E20" s="8"/>
      <c r="F20" s="8"/>
      <c r="G20" s="9"/>
      <c r="H20" s="133"/>
      <c r="I20" s="124"/>
      <c r="J20" s="133"/>
      <c r="K20" s="125"/>
    </row>
    <row r="21" spans="2:11">
      <c r="B21" s="38"/>
      <c r="C21" s="10" t="s">
        <v>11</v>
      </c>
      <c r="D21" s="10">
        <v>-21.833622999999999</v>
      </c>
      <c r="E21" s="10"/>
      <c r="F21" s="10">
        <v>-19.337816000000007</v>
      </c>
      <c r="G21" s="11"/>
      <c r="H21" s="10">
        <v>-62.640881999999998</v>
      </c>
      <c r="I21" s="126"/>
      <c r="J21" s="10">
        <v>-63.885035000000002</v>
      </c>
      <c r="K21" s="125"/>
    </row>
    <row r="22" spans="2:11">
      <c r="B22" s="38"/>
      <c r="C22" s="10" t="s">
        <v>12</v>
      </c>
      <c r="D22" s="10">
        <v>-12.782148000000005</v>
      </c>
      <c r="E22" s="10"/>
      <c r="F22" s="10">
        <v>-17.072077000000004</v>
      </c>
      <c r="G22" s="11"/>
      <c r="H22" s="10">
        <v>-45.203122</v>
      </c>
      <c r="I22" s="126"/>
      <c r="J22" s="10">
        <v>-52.045124000000001</v>
      </c>
      <c r="K22" s="125"/>
    </row>
    <row r="23" spans="2:11">
      <c r="B23" s="38"/>
      <c r="C23" s="10" t="s">
        <v>13</v>
      </c>
      <c r="D23" s="10">
        <v>1.3620460000000003</v>
      </c>
      <c r="E23" s="10"/>
      <c r="F23" s="10">
        <v>2.6064489999999996</v>
      </c>
      <c r="G23" s="11"/>
      <c r="H23" s="10">
        <v>7.9789570000000003</v>
      </c>
      <c r="I23" s="126"/>
      <c r="J23" s="10">
        <v>8.6188020000000005</v>
      </c>
      <c r="K23" s="125"/>
    </row>
    <row r="24" spans="2:11">
      <c r="B24" s="38"/>
      <c r="C24" s="10" t="s">
        <v>14</v>
      </c>
      <c r="D24" s="10">
        <v>1.019183</v>
      </c>
      <c r="E24" s="10"/>
      <c r="F24" s="10">
        <v>-6.6946759999999994</v>
      </c>
      <c r="G24" s="11"/>
      <c r="H24" s="10">
        <v>-0.57476099999999997</v>
      </c>
      <c r="I24" s="126"/>
      <c r="J24" s="10">
        <v>-9.9033090000000001</v>
      </c>
      <c r="K24" s="125"/>
    </row>
    <row r="25" spans="2:11">
      <c r="B25" s="38"/>
      <c r="C25" s="10" t="s">
        <v>15</v>
      </c>
      <c r="D25" s="10">
        <v>-32.664422000000002</v>
      </c>
      <c r="E25" s="10"/>
      <c r="F25" s="10">
        <v>-65.076748000000009</v>
      </c>
      <c r="G25" s="11"/>
      <c r="H25" s="10">
        <v>-25.261688999999997</v>
      </c>
      <c r="I25" s="126"/>
      <c r="J25" s="10">
        <v>-72.263729000000012</v>
      </c>
      <c r="K25" s="125"/>
    </row>
    <row r="26" spans="2:11">
      <c r="B26" s="38"/>
      <c r="C26" s="10"/>
      <c r="D26" s="21"/>
      <c r="E26" s="10"/>
      <c r="F26" s="21"/>
      <c r="G26" s="11"/>
      <c r="H26" s="134"/>
      <c r="I26" s="126"/>
      <c r="J26" s="134"/>
      <c r="K26" s="125"/>
    </row>
    <row r="27" spans="2:11">
      <c r="B27" s="38"/>
      <c r="C27" s="8" t="s">
        <v>16</v>
      </c>
      <c r="D27" s="8">
        <v>80.816879999999941</v>
      </c>
      <c r="E27" s="8"/>
      <c r="F27" s="8">
        <v>23.937859000000017</v>
      </c>
      <c r="G27" s="9"/>
      <c r="H27" s="8">
        <v>280.50623399999995</v>
      </c>
      <c r="I27" s="124"/>
      <c r="J27" s="8">
        <v>235.27925999999999</v>
      </c>
      <c r="K27" s="125"/>
    </row>
    <row r="28" spans="2:11">
      <c r="B28" s="38"/>
      <c r="C28" s="8"/>
      <c r="D28" s="8"/>
      <c r="E28" s="8"/>
      <c r="F28" s="8"/>
      <c r="G28" s="9"/>
      <c r="H28" s="8"/>
      <c r="I28" s="124"/>
      <c r="J28" s="8"/>
      <c r="K28" s="125"/>
    </row>
    <row r="29" spans="2:11">
      <c r="B29" s="38"/>
      <c r="C29" s="8" t="s">
        <v>17</v>
      </c>
      <c r="D29" s="8">
        <v>-23.824391000000002</v>
      </c>
      <c r="E29" s="8"/>
      <c r="F29" s="8">
        <v>-8.9192229999999988</v>
      </c>
      <c r="G29" s="9"/>
      <c r="H29" s="8">
        <v>-81.115936000000005</v>
      </c>
      <c r="I29" s="124"/>
      <c r="J29" s="8">
        <v>-64.586213999999998</v>
      </c>
      <c r="K29" s="125"/>
    </row>
    <row r="30" spans="2:11">
      <c r="B30" s="38"/>
      <c r="C30" s="8"/>
      <c r="D30" s="8"/>
      <c r="E30" s="8"/>
      <c r="F30" s="8"/>
      <c r="G30" s="9"/>
      <c r="H30" s="8"/>
      <c r="I30" s="124"/>
      <c r="J30" s="8"/>
      <c r="K30" s="125"/>
    </row>
    <row r="31" spans="2:11">
      <c r="B31" s="38"/>
      <c r="C31" s="8" t="s">
        <v>18</v>
      </c>
      <c r="D31" s="8">
        <v>56.992488999999935</v>
      </c>
      <c r="E31" s="8"/>
      <c r="F31" s="8">
        <v>15.018636000000019</v>
      </c>
      <c r="G31" s="9"/>
      <c r="H31" s="8">
        <v>199.39029799999994</v>
      </c>
      <c r="I31" s="124"/>
      <c r="J31" s="8">
        <v>170.69304599999998</v>
      </c>
      <c r="K31" s="125"/>
    </row>
    <row r="32" spans="2:11">
      <c r="B32" s="38"/>
      <c r="C32" s="8"/>
      <c r="D32" s="8"/>
      <c r="E32" s="8"/>
      <c r="F32" s="8"/>
      <c r="G32" s="9"/>
      <c r="H32" s="8"/>
      <c r="I32" s="124"/>
      <c r="J32" s="8"/>
      <c r="K32" s="125"/>
    </row>
    <row r="33" spans="2:11">
      <c r="B33" s="38"/>
      <c r="C33" s="10" t="s">
        <v>19</v>
      </c>
      <c r="D33" s="10">
        <v>-1.179594</v>
      </c>
      <c r="E33" s="10"/>
      <c r="F33" s="10">
        <v>-1.3458309999999998</v>
      </c>
      <c r="G33" s="11"/>
      <c r="H33" s="10">
        <v>-1.964405</v>
      </c>
      <c r="I33" s="126"/>
      <c r="J33" s="10">
        <v>-2.1161509999999999</v>
      </c>
      <c r="K33" s="125"/>
    </row>
    <row r="34" spans="2:11">
      <c r="B34" s="38"/>
      <c r="C34" s="8"/>
      <c r="D34" s="8"/>
      <c r="E34" s="8"/>
      <c r="F34" s="8"/>
      <c r="G34" s="9"/>
      <c r="H34" s="8"/>
      <c r="I34" s="124"/>
      <c r="J34" s="8"/>
      <c r="K34" s="125"/>
    </row>
    <row r="35" spans="2:11">
      <c r="B35" s="38"/>
      <c r="C35" s="22" t="s">
        <v>20</v>
      </c>
      <c r="D35" s="23">
        <v>55.812894999999934</v>
      </c>
      <c r="E35" s="23"/>
      <c r="F35" s="23">
        <v>13.672805000000018</v>
      </c>
      <c r="G35" s="24"/>
      <c r="H35" s="23">
        <v>197.42589299999995</v>
      </c>
      <c r="I35" s="135"/>
      <c r="J35" s="136">
        <v>168.57689499999998</v>
      </c>
      <c r="K35" s="125"/>
    </row>
    <row r="36" spans="2:11">
      <c r="B36" s="38"/>
      <c r="C36" s="25" t="s">
        <v>21</v>
      </c>
      <c r="D36" s="26">
        <v>0.21205787277038635</v>
      </c>
      <c r="E36" s="26"/>
      <c r="F36" s="26">
        <v>5.1949033339057392E-2</v>
      </c>
      <c r="G36" s="27"/>
      <c r="H36" s="26">
        <v>0.75010828410484609</v>
      </c>
      <c r="I36" s="137"/>
      <c r="J36" s="138">
        <v>0.64049818150333915</v>
      </c>
      <c r="K36" s="125"/>
    </row>
    <row r="37" spans="2:11" ht="15.75" thickBot="1">
      <c r="B37" s="39"/>
      <c r="C37" s="28"/>
      <c r="D37" s="28"/>
      <c r="E37" s="28"/>
      <c r="F37" s="28"/>
      <c r="G37" s="29"/>
      <c r="H37" s="139"/>
      <c r="I37" s="28"/>
      <c r="J37" s="139"/>
      <c r="K37" s="29"/>
    </row>
    <row r="38" spans="2:11">
      <c r="B38" s="6"/>
      <c r="C38" s="143" t="s">
        <v>64</v>
      </c>
      <c r="D38" s="30"/>
      <c r="E38" s="30"/>
      <c r="F38" s="30"/>
      <c r="G38" s="30"/>
      <c r="H38" s="30"/>
      <c r="I38" s="30"/>
      <c r="J38" s="30"/>
      <c r="K38" s="30"/>
    </row>
    <row r="39" spans="2:11">
      <c r="C39" s="143" t="s">
        <v>74</v>
      </c>
      <c r="D39" s="30"/>
      <c r="E39" s="30"/>
      <c r="F39" s="30"/>
      <c r="G39" s="30"/>
      <c r="H39" s="30"/>
      <c r="I39" s="30"/>
      <c r="J39" s="30"/>
      <c r="K39" s="30"/>
    </row>
    <row r="40" spans="2:11">
      <c r="C40" s="144" t="s">
        <v>75</v>
      </c>
      <c r="D40" s="144"/>
      <c r="E40" s="144"/>
      <c r="F40" s="145"/>
      <c r="G40" s="145"/>
      <c r="H40" s="145"/>
      <c r="I40" s="145"/>
      <c r="J40" s="145"/>
      <c r="K40" s="145"/>
    </row>
  </sheetData>
  <mergeCells count="5">
    <mergeCell ref="C2:F2"/>
    <mergeCell ref="D4:G4"/>
    <mergeCell ref="H3:K4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topLeftCell="A13" zoomScale="70" zoomScaleNormal="70" workbookViewId="0">
      <selection activeCell="I40" sqref="I40"/>
    </sheetView>
  </sheetViews>
  <sheetFormatPr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6" ht="15.75" thickBot="1">
      <c r="B1" s="78"/>
    </row>
    <row r="2" spans="2:6" ht="21" thickBot="1">
      <c r="B2" s="168" t="s">
        <v>22</v>
      </c>
      <c r="C2" s="169"/>
      <c r="D2" s="169"/>
      <c r="E2" s="169"/>
      <c r="F2" s="170"/>
    </row>
    <row r="3" spans="2:6" ht="23.25">
      <c r="B3" s="65"/>
      <c r="C3" s="66"/>
      <c r="D3" s="67"/>
      <c r="E3" s="66"/>
      <c r="F3" s="68"/>
    </row>
    <row r="4" spans="2:6" ht="25.5">
      <c r="B4" s="40" t="s">
        <v>1</v>
      </c>
      <c r="C4" s="105" t="s">
        <v>76</v>
      </c>
      <c r="D4" s="41"/>
      <c r="E4" s="105" t="s">
        <v>49</v>
      </c>
      <c r="F4" s="69"/>
    </row>
    <row r="5" spans="2:6">
      <c r="B5" s="42"/>
      <c r="C5" s="64">
        <v>2016</v>
      </c>
      <c r="D5" s="64"/>
      <c r="E5" s="64">
        <v>2015</v>
      </c>
      <c r="F5" s="63"/>
    </row>
    <row r="6" spans="2:6">
      <c r="B6" s="42"/>
      <c r="C6" s="43"/>
      <c r="D6" s="43"/>
      <c r="E6" s="43"/>
      <c r="F6" s="70"/>
    </row>
    <row r="7" spans="2:6">
      <c r="B7" s="44" t="s">
        <v>23</v>
      </c>
      <c r="C7" s="149">
        <f>'[1]Balance IFRS'!C19/1000000</f>
        <v>2494.058</v>
      </c>
      <c r="D7" s="46"/>
      <c r="E7" s="45">
        <v>2696.8444359999999</v>
      </c>
      <c r="F7" s="12"/>
    </row>
    <row r="8" spans="2:6">
      <c r="B8" s="42" t="s">
        <v>24</v>
      </c>
      <c r="C8" s="150">
        <f>'[1]Balance IFRS'!C9/1000000</f>
        <v>572.40805799999998</v>
      </c>
      <c r="D8" s="48"/>
      <c r="E8" s="47">
        <v>527.25879599999996</v>
      </c>
      <c r="F8" s="71"/>
    </row>
    <row r="9" spans="2:6">
      <c r="B9" s="42" t="s">
        <v>25</v>
      </c>
      <c r="C9" s="150">
        <f>'[1]Balance IFRS'!C10/1000000</f>
        <v>384.43762099999998</v>
      </c>
      <c r="D9" s="48"/>
      <c r="E9" s="47">
        <v>636.324973</v>
      </c>
      <c r="F9" s="71"/>
    </row>
    <row r="10" spans="2:6">
      <c r="B10" s="49" t="s">
        <v>26</v>
      </c>
      <c r="C10" s="150">
        <f>SUM('[1]Balance IFRS'!C12+'[1]Balance IFRS'!C13)/1000000</f>
        <v>427.54769900000002</v>
      </c>
      <c r="D10" s="48"/>
      <c r="E10" s="47">
        <v>402.13236799999999</v>
      </c>
      <c r="F10" s="71"/>
    </row>
    <row r="11" spans="2:6">
      <c r="B11" s="42" t="s">
        <v>27</v>
      </c>
      <c r="C11" s="150">
        <f>'[1]Balance IFRS'!C14/1000000</f>
        <v>1015.599775</v>
      </c>
      <c r="D11" s="48"/>
      <c r="E11" s="47">
        <v>1003.845585</v>
      </c>
      <c r="F11" s="71"/>
    </row>
    <row r="12" spans="2:6">
      <c r="B12" s="50" t="s">
        <v>28</v>
      </c>
      <c r="C12" s="150">
        <f>SUM('[1]Balance IFRS'!C11+'[1]Balance IFRS'!C15+'[1]Balance IFRS'!C16+2056000)/1000000</f>
        <v>94.065061</v>
      </c>
      <c r="D12" s="48"/>
      <c r="E12" s="47">
        <v>127.282714</v>
      </c>
      <c r="F12" s="71"/>
    </row>
    <row r="13" spans="2:6">
      <c r="B13" s="51"/>
      <c r="C13" s="150"/>
      <c r="D13" s="53"/>
      <c r="E13" s="52"/>
      <c r="F13" s="71"/>
    </row>
    <row r="14" spans="2:6">
      <c r="B14" s="44" t="s">
        <v>29</v>
      </c>
      <c r="C14" s="149">
        <f>'[1]Balance IFRS'!C42/1000000</f>
        <v>1867.6088560000001</v>
      </c>
      <c r="D14" s="54"/>
      <c r="E14" s="45">
        <v>1946.9180240000001</v>
      </c>
      <c r="F14" s="71"/>
    </row>
    <row r="15" spans="2:6">
      <c r="B15" s="50" t="s">
        <v>30</v>
      </c>
      <c r="C15" s="150">
        <f>'[1]Balance IFRS'!C28/1000000</f>
        <v>9.1596659999999996</v>
      </c>
      <c r="D15" s="48"/>
      <c r="E15" s="47">
        <v>0.48624000000000001</v>
      </c>
      <c r="F15" s="71"/>
    </row>
    <row r="16" spans="2:6">
      <c r="B16" s="50" t="s">
        <v>31</v>
      </c>
      <c r="C16" s="150">
        <f>'[1]Balance IFRS'!C33/1000000</f>
        <v>114.46827</v>
      </c>
      <c r="D16" s="48"/>
      <c r="E16" s="47">
        <v>79.302464999999998</v>
      </c>
      <c r="F16" s="71"/>
    </row>
    <row r="17" spans="2:6">
      <c r="B17" s="42" t="s">
        <v>32</v>
      </c>
      <c r="C17" s="150">
        <f>'[1]Balance IFRS'!C36/1000000</f>
        <v>1549.962399</v>
      </c>
      <c r="D17" s="48"/>
      <c r="E17" s="47">
        <v>1683.5763489999999</v>
      </c>
      <c r="F17" s="12"/>
    </row>
    <row r="18" spans="2:6">
      <c r="B18" s="42" t="s">
        <v>33</v>
      </c>
      <c r="C18" s="150">
        <f>C14-SUM(C15:C17)</f>
        <v>194.01852099999996</v>
      </c>
      <c r="D18" s="48"/>
      <c r="E18" s="47">
        <v>183.55297000000019</v>
      </c>
      <c r="F18" s="12"/>
    </row>
    <row r="19" spans="2:6">
      <c r="B19" s="40"/>
      <c r="C19" s="150"/>
      <c r="D19" s="48"/>
      <c r="E19" s="47"/>
      <c r="F19" s="71"/>
    </row>
    <row r="20" spans="2:6" ht="15.75">
      <c r="B20" s="55" t="s">
        <v>34</v>
      </c>
      <c r="C20" s="151">
        <f>+C7+C14</f>
        <v>4361.6668559999998</v>
      </c>
      <c r="D20" s="57"/>
      <c r="E20" s="56">
        <v>4643.7624599999999</v>
      </c>
      <c r="F20" s="71"/>
    </row>
    <row r="21" spans="2:6">
      <c r="B21" s="49"/>
      <c r="C21" s="152"/>
      <c r="D21" s="48"/>
      <c r="E21" s="47"/>
      <c r="F21" s="3"/>
    </row>
    <row r="22" spans="2:6" ht="15.75">
      <c r="B22" s="44" t="s">
        <v>35</v>
      </c>
      <c r="C22" s="153"/>
      <c r="D22" s="46"/>
      <c r="E22" s="45">
        <v>702.92685300000005</v>
      </c>
      <c r="F22" s="72"/>
    </row>
    <row r="23" spans="2:6">
      <c r="B23" s="58" t="s">
        <v>36</v>
      </c>
      <c r="C23" s="154">
        <f>SUM('[1]Balance IFRS'!H25)/1000000</f>
        <v>692.13257999999996</v>
      </c>
      <c r="D23" s="48"/>
      <c r="E23" s="47">
        <v>402.02954</v>
      </c>
      <c r="F23" s="12"/>
    </row>
    <row r="24" spans="2:6">
      <c r="B24" s="50" t="s">
        <v>37</v>
      </c>
      <c r="C24" s="155">
        <f>'[1]Balance IFRS'!H9/1000000</f>
        <v>242.60083700000001</v>
      </c>
      <c r="D24" s="48"/>
      <c r="E24" s="47">
        <v>300.89731300000005</v>
      </c>
      <c r="F24" s="12"/>
    </row>
    <row r="25" spans="2:6">
      <c r="B25" s="59"/>
      <c r="C25" s="155">
        <f>+C23-C24</f>
        <v>449.53174299999995</v>
      </c>
      <c r="D25" s="52"/>
      <c r="E25" s="47"/>
      <c r="F25" s="12"/>
    </row>
    <row r="26" spans="2:6">
      <c r="B26" s="44" t="s">
        <v>38</v>
      </c>
      <c r="C26" s="150"/>
      <c r="D26" s="46"/>
      <c r="E26" s="45">
        <v>1540.479298</v>
      </c>
      <c r="F26" s="71"/>
    </row>
    <row r="27" spans="2:6">
      <c r="B27" s="58" t="s">
        <v>39</v>
      </c>
      <c r="C27" s="156">
        <f>'[1]Balance IFRS'!H42/1000000</f>
        <v>1321.5507480000001</v>
      </c>
      <c r="D27" s="48"/>
      <c r="E27" s="47">
        <v>1290.2029210000001</v>
      </c>
      <c r="F27" s="73"/>
    </row>
    <row r="28" spans="2:6">
      <c r="B28" s="50" t="s">
        <v>37</v>
      </c>
      <c r="C28" s="152">
        <f>'[1]Balance IFRS'!H28/1000000</f>
        <v>1097.8560299999999</v>
      </c>
      <c r="D28" s="48"/>
      <c r="E28" s="47">
        <v>250.27637699999991</v>
      </c>
      <c r="F28" s="3"/>
    </row>
    <row r="29" spans="2:6">
      <c r="B29" s="59"/>
      <c r="C29" s="155">
        <f>+C27-C28</f>
        <v>223.69471800000019</v>
      </c>
      <c r="D29" s="48"/>
      <c r="E29" s="47"/>
      <c r="F29" s="12"/>
    </row>
    <row r="30" spans="2:6">
      <c r="B30" s="50" t="s">
        <v>40</v>
      </c>
      <c r="C30" s="150"/>
      <c r="D30" s="48"/>
      <c r="E30" s="47">
        <v>2339.784885</v>
      </c>
      <c r="F30" s="71"/>
    </row>
    <row r="31" spans="2:6">
      <c r="B31" s="49"/>
      <c r="C31" s="150">
        <f>SUM('[1]Balance IFRS'!H54)/1000000</f>
        <v>2287.3120079999999</v>
      </c>
      <c r="D31" s="46"/>
      <c r="E31" s="45"/>
      <c r="F31" s="73"/>
    </row>
    <row r="32" spans="2:6">
      <c r="B32" s="42" t="s">
        <v>19</v>
      </c>
      <c r="C32" s="152"/>
      <c r="D32" s="48"/>
      <c r="E32" s="47">
        <v>60.571424</v>
      </c>
      <c r="F32" s="3"/>
    </row>
    <row r="33" spans="2:6">
      <c r="B33" s="42"/>
      <c r="C33" s="150">
        <f>'[1]Balance IFRS'!H56/1000000</f>
        <v>60.671857000000003</v>
      </c>
      <c r="D33" s="48"/>
      <c r="E33" s="47"/>
      <c r="F33" s="12"/>
    </row>
    <row r="34" spans="2:6">
      <c r="B34" s="42" t="s">
        <v>41</v>
      </c>
      <c r="C34" s="155"/>
      <c r="D34" s="48"/>
      <c r="E34" s="47">
        <v>2400.3563090000002</v>
      </c>
      <c r="F34" s="12"/>
    </row>
    <row r="35" spans="2:6">
      <c r="B35" s="42"/>
      <c r="C35" s="150">
        <f>SUM(C31:C33)</f>
        <v>2347.9838649999997</v>
      </c>
      <c r="D35" s="48"/>
      <c r="E35" s="47"/>
      <c r="F35" s="12"/>
    </row>
    <row r="36" spans="2:6" ht="15.75">
      <c r="B36" s="55" t="s">
        <v>42</v>
      </c>
      <c r="C36" s="155"/>
      <c r="D36" s="57"/>
      <c r="E36" s="56">
        <v>4643.7624599999999</v>
      </c>
      <c r="F36" s="12"/>
    </row>
    <row r="37" spans="2:6" ht="15.75">
      <c r="B37" s="49"/>
      <c r="C37" s="157">
        <f>'[1]Balance IFRS'!H60/1000000</f>
        <v>4361.6671930000002</v>
      </c>
      <c r="D37" s="48"/>
      <c r="E37" s="47"/>
      <c r="F37" s="72"/>
    </row>
    <row r="38" spans="2:6">
      <c r="B38" s="49" t="s">
        <v>43</v>
      </c>
      <c r="C38" s="152"/>
      <c r="D38" s="48"/>
      <c r="E38" s="45">
        <v>3.8365932735251467</v>
      </c>
      <c r="F38" s="3"/>
    </row>
    <row r="39" spans="2:6" ht="15.75" thickBot="1">
      <c r="B39" s="60"/>
      <c r="C39" s="158">
        <f>+C7/C23</f>
        <v>3.603439676253934</v>
      </c>
      <c r="D39" s="74"/>
      <c r="E39" s="74"/>
      <c r="F39" s="75"/>
    </row>
    <row r="40" spans="2:6">
      <c r="B40" s="48"/>
    </row>
    <row r="41" spans="2:6">
      <c r="B41" s="48" t="s">
        <v>48</v>
      </c>
      <c r="C41" s="2"/>
      <c r="D41" s="2"/>
      <c r="E41" s="2"/>
      <c r="F41" s="2"/>
    </row>
    <row r="42" spans="2:6">
      <c r="B42" s="61" t="s">
        <v>44</v>
      </c>
      <c r="C42" s="2"/>
      <c r="D42" s="2"/>
      <c r="E42" s="2"/>
      <c r="F42" s="2"/>
    </row>
    <row r="43" spans="2:6">
      <c r="B43" s="77"/>
      <c r="C43" s="76"/>
      <c r="D43" s="6"/>
      <c r="E43" s="6"/>
      <c r="F43" s="6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opLeftCell="C7" workbookViewId="0">
      <selection activeCell="D15" sqref="D15:G20"/>
    </sheetView>
  </sheetViews>
  <sheetFormatPr defaultColWidth="11.42578125" defaultRowHeight="15"/>
  <cols>
    <col min="1" max="1" width="3.5703125" customWidth="1"/>
    <col min="2" max="2" width="50.7109375" customWidth="1"/>
  </cols>
  <sheetData>
    <row r="1" spans="2:7">
      <c r="B1" s="103" t="s">
        <v>65</v>
      </c>
    </row>
    <row r="2" spans="2:7" ht="15.75" thickBot="1">
      <c r="B2" s="91"/>
      <c r="C2" s="95"/>
      <c r="D2" s="96"/>
      <c r="E2" s="96"/>
      <c r="F2" s="96"/>
      <c r="G2" s="97"/>
    </row>
    <row r="3" spans="2:7" ht="15.75" thickTop="1">
      <c r="B3" s="81"/>
      <c r="C3" s="82"/>
      <c r="D3" s="83" t="s">
        <v>77</v>
      </c>
      <c r="E3" s="83" t="s">
        <v>78</v>
      </c>
      <c r="F3" s="171" t="s">
        <v>66</v>
      </c>
      <c r="G3" s="171"/>
    </row>
    <row r="4" spans="2:7">
      <c r="B4" s="110" t="s">
        <v>67</v>
      </c>
      <c r="C4" s="111" t="s">
        <v>45</v>
      </c>
      <c r="D4" s="112">
        <v>650.86708999999996</v>
      </c>
      <c r="E4" s="112">
        <v>636.07295999999997</v>
      </c>
      <c r="F4" s="113">
        <v>14.794129999999996</v>
      </c>
      <c r="G4" s="114">
        <v>2.3258542542037939E-2</v>
      </c>
    </row>
    <row r="5" spans="2:7">
      <c r="B5" s="115" t="s">
        <v>50</v>
      </c>
      <c r="C5" s="116" t="s">
        <v>45</v>
      </c>
      <c r="D5" s="117">
        <v>15.191319999999999</v>
      </c>
      <c r="E5" s="117">
        <v>19.21752</v>
      </c>
      <c r="F5" s="117">
        <v>-4.0262000000000011</v>
      </c>
      <c r="G5" s="118">
        <v>-0.20950674176480633</v>
      </c>
    </row>
    <row r="6" spans="2:7">
      <c r="B6" s="115" t="s">
        <v>51</v>
      </c>
      <c r="C6" s="116" t="s">
        <v>45</v>
      </c>
      <c r="D6" s="117">
        <v>378.13839999999999</v>
      </c>
      <c r="E6" s="117">
        <v>384.57226000000003</v>
      </c>
      <c r="F6" s="117">
        <v>-6.4338600000000383</v>
      </c>
      <c r="G6" s="118">
        <v>-1.672991182463357E-2</v>
      </c>
    </row>
    <row r="7" spans="2:7">
      <c r="B7" s="115" t="s">
        <v>52</v>
      </c>
      <c r="C7" s="116" t="s">
        <v>45</v>
      </c>
      <c r="D7" s="117">
        <v>164.15526</v>
      </c>
      <c r="E7" s="117">
        <v>152.52087</v>
      </c>
      <c r="F7" s="117">
        <v>11.634389999999996</v>
      </c>
      <c r="G7" s="118">
        <v>7.628064277367419E-2</v>
      </c>
    </row>
    <row r="8" spans="2:7" ht="15.75" thickBot="1">
      <c r="B8" s="119" t="s">
        <v>53</v>
      </c>
      <c r="C8" s="120" t="s">
        <v>45</v>
      </c>
      <c r="D8" s="121">
        <v>93.382110000000011</v>
      </c>
      <c r="E8" s="121">
        <v>79.762309999999999</v>
      </c>
      <c r="F8" s="121">
        <v>13.619800000000012</v>
      </c>
      <c r="G8" s="122">
        <v>0.17075483395603785</v>
      </c>
    </row>
    <row r="9" spans="2:7" ht="15.75" thickBot="1">
      <c r="B9" s="84" t="s">
        <v>54</v>
      </c>
      <c r="C9" s="85" t="s">
        <v>46</v>
      </c>
      <c r="D9" s="86">
        <v>487.07867699999997</v>
      </c>
      <c r="E9" s="86">
        <v>502.37069799999995</v>
      </c>
      <c r="F9" s="86">
        <v>-15.292020999999977</v>
      </c>
      <c r="G9" s="87">
        <v>-3.0439715255844768E-2</v>
      </c>
    </row>
    <row r="10" spans="2:7" ht="15.75" thickTop="1">
      <c r="B10" s="88" t="s">
        <v>47</v>
      </c>
      <c r="C10" s="88"/>
      <c r="D10" s="89"/>
      <c r="E10" s="89"/>
      <c r="F10" s="89"/>
      <c r="G10" s="90"/>
    </row>
    <row r="13" spans="2:7" ht="15.75" thickBot="1">
      <c r="B13" s="91"/>
      <c r="C13" s="95"/>
      <c r="D13" s="96"/>
      <c r="E13" s="96"/>
      <c r="F13" s="96"/>
      <c r="G13" s="97"/>
    </row>
    <row r="14" spans="2:7" ht="15.75" thickTop="1">
      <c r="B14" s="81"/>
      <c r="C14" s="82"/>
      <c r="D14" s="83" t="s">
        <v>80</v>
      </c>
      <c r="E14" s="83" t="s">
        <v>79</v>
      </c>
      <c r="F14" s="171" t="s">
        <v>66</v>
      </c>
      <c r="G14" s="171"/>
    </row>
    <row r="15" spans="2:7">
      <c r="B15" s="110" t="s">
        <v>67</v>
      </c>
      <c r="C15" s="111" t="s">
        <v>45</v>
      </c>
      <c r="D15" s="112">
        <v>222.69738000000004</v>
      </c>
      <c r="E15" s="112">
        <v>220.59394000000009</v>
      </c>
      <c r="F15" s="113">
        <v>2.1034399999999494</v>
      </c>
      <c r="G15" s="114">
        <v>9.5353480698515489E-3</v>
      </c>
    </row>
    <row r="16" spans="2:7">
      <c r="B16" s="115" t="s">
        <v>50</v>
      </c>
      <c r="C16" s="116" t="s">
        <v>45</v>
      </c>
      <c r="D16" s="117">
        <v>6.9973399999999994</v>
      </c>
      <c r="E16" s="117">
        <v>6.8945699999999999</v>
      </c>
      <c r="F16" s="117">
        <v>0.10276999999999958</v>
      </c>
      <c r="G16" s="118">
        <v>1.4905933219910628E-2</v>
      </c>
    </row>
    <row r="17" spans="2:7">
      <c r="B17" s="115" t="s">
        <v>51</v>
      </c>
      <c r="C17" s="116" t="s">
        <v>45</v>
      </c>
      <c r="D17" s="117">
        <v>114.80961000000002</v>
      </c>
      <c r="E17" s="117">
        <v>118.11556000000007</v>
      </c>
      <c r="F17" s="117">
        <v>-3.3059500000000526</v>
      </c>
      <c r="G17" s="118">
        <v>-2.7989115066635151E-2</v>
      </c>
    </row>
    <row r="18" spans="2:7">
      <c r="B18" s="115" t="s">
        <v>52</v>
      </c>
      <c r="C18" s="116" t="s">
        <v>45</v>
      </c>
      <c r="D18" s="117">
        <v>73.637429999999995</v>
      </c>
      <c r="E18" s="117">
        <v>72.194200000000009</v>
      </c>
      <c r="F18" s="117">
        <v>1.4432299999999856</v>
      </c>
      <c r="G18" s="118">
        <v>1.9990941100531456E-2</v>
      </c>
    </row>
    <row r="19" spans="2:7" ht="15.75" thickBot="1">
      <c r="B19" s="119" t="s">
        <v>53</v>
      </c>
      <c r="C19" s="120" t="s">
        <v>45</v>
      </c>
      <c r="D19" s="121">
        <v>27.253000000000014</v>
      </c>
      <c r="E19" s="121">
        <v>23.389609999999998</v>
      </c>
      <c r="F19" s="121">
        <v>3.8633900000000168</v>
      </c>
      <c r="G19" s="122">
        <v>0.16517547748765438</v>
      </c>
    </row>
    <row r="20" spans="2:7" ht="15.75" thickBot="1">
      <c r="B20" s="84" t="s">
        <v>54</v>
      </c>
      <c r="C20" s="85" t="s">
        <v>46</v>
      </c>
      <c r="D20" s="86">
        <v>154.85754600000004</v>
      </c>
      <c r="E20" s="86">
        <v>167.09215499999996</v>
      </c>
      <c r="F20" s="86">
        <v>-12.234608999999921</v>
      </c>
      <c r="G20" s="87">
        <v>-7.3220726610414011E-2</v>
      </c>
    </row>
    <row r="21" spans="2:7" ht="15.75" thickTop="1">
      <c r="B21" s="88" t="s">
        <v>47</v>
      </c>
      <c r="C21" s="88"/>
      <c r="D21" s="89"/>
      <c r="E21" s="89"/>
      <c r="F21" s="89"/>
      <c r="G21" s="90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opLeftCell="C1" workbookViewId="0">
      <selection activeCell="G11" sqref="G11"/>
    </sheetView>
  </sheetViews>
  <sheetFormatPr defaultColWidth="11.42578125" defaultRowHeight="15"/>
  <cols>
    <col min="1" max="1" width="3.7109375" customWidth="1"/>
    <col min="2" max="2" width="50.7109375" customWidth="1"/>
  </cols>
  <sheetData>
    <row r="1" spans="2:7">
      <c r="B1" s="103" t="s">
        <v>68</v>
      </c>
    </row>
    <row r="2" spans="2:7" ht="15.75" thickBot="1">
      <c r="B2" s="91"/>
    </row>
    <row r="3" spans="2:7" ht="15.75" thickTop="1">
      <c r="B3" s="92"/>
      <c r="C3" s="82"/>
      <c r="D3" s="83" t="s">
        <v>77</v>
      </c>
      <c r="E3" s="83" t="s">
        <v>78</v>
      </c>
      <c r="F3" s="172" t="s">
        <v>66</v>
      </c>
      <c r="G3" s="172"/>
    </row>
    <row r="4" spans="2:7" ht="15.75" thickBot="1">
      <c r="B4" s="93" t="s">
        <v>55</v>
      </c>
      <c r="C4" s="99" t="s">
        <v>45</v>
      </c>
      <c r="D4" s="100">
        <v>53.580019999999998</v>
      </c>
      <c r="E4" s="100">
        <v>104.84869</v>
      </c>
      <c r="F4" s="100">
        <v>-51.26867</v>
      </c>
      <c r="G4" s="94">
        <v>-0.48897768775174966</v>
      </c>
    </row>
    <row r="5" spans="2:7" ht="15.75" thickBot="1">
      <c r="B5" s="84" t="s">
        <v>56</v>
      </c>
      <c r="C5" s="85" t="s">
        <v>46</v>
      </c>
      <c r="D5" s="86">
        <v>43.286981999999995</v>
      </c>
      <c r="E5" s="86">
        <v>79.313197000000002</v>
      </c>
      <c r="F5" s="86">
        <v>-36.026215000000008</v>
      </c>
      <c r="G5" s="87">
        <v>-0.45422724543558635</v>
      </c>
    </row>
    <row r="6" spans="2:7" ht="15.75" thickTop="1"/>
    <row r="8" spans="2:7" ht="15.75" thickBot="1">
      <c r="B8" s="91"/>
    </row>
    <row r="9" spans="2:7" ht="15.75" thickTop="1">
      <c r="B9" s="92"/>
      <c r="C9" s="82"/>
      <c r="D9" s="83" t="s">
        <v>82</v>
      </c>
      <c r="E9" s="83" t="s">
        <v>81</v>
      </c>
      <c r="F9" s="172" t="s">
        <v>66</v>
      </c>
      <c r="G9" s="172"/>
    </row>
    <row r="10" spans="2:7" ht="15.75" thickBot="1">
      <c r="B10" s="93" t="s">
        <v>55</v>
      </c>
      <c r="C10" s="99" t="s">
        <v>45</v>
      </c>
      <c r="D10" s="100">
        <v>2.5563099999999999</v>
      </c>
      <c r="E10" s="100">
        <v>2.1630500000000001</v>
      </c>
      <c r="F10" s="100">
        <v>0.39325999999999972</v>
      </c>
      <c r="G10" s="94">
        <v>0.18180809505096951</v>
      </c>
    </row>
    <row r="11" spans="2:7" ht="15.75" thickBot="1">
      <c r="B11" s="84" t="s">
        <v>56</v>
      </c>
      <c r="C11" s="85" t="s">
        <v>46</v>
      </c>
      <c r="D11" s="86">
        <v>56.519488999999986</v>
      </c>
      <c r="E11" s="86">
        <v>60.100661000000024</v>
      </c>
      <c r="F11" s="86">
        <v>-3.5811720000000378</v>
      </c>
      <c r="G11" s="87">
        <v>-5.9586233169715674E-2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opLeftCell="C1" workbookViewId="0">
      <selection activeCell="G4" sqref="G4:G5"/>
    </sheetView>
  </sheetViews>
  <sheetFormatPr defaultColWidth="11.42578125" defaultRowHeight="15"/>
  <cols>
    <col min="1" max="1" width="3.7109375" customWidth="1"/>
    <col min="2" max="2" width="50.7109375" customWidth="1"/>
  </cols>
  <sheetData>
    <row r="1" spans="2:7">
      <c r="B1" s="104" t="s">
        <v>69</v>
      </c>
    </row>
    <row r="2" spans="2:7" ht="15.75" thickBot="1">
      <c r="B2" s="91"/>
    </row>
    <row r="3" spans="2:7" ht="15.75" thickTop="1">
      <c r="B3" s="92"/>
      <c r="C3" s="82"/>
      <c r="D3" s="83" t="s">
        <v>77</v>
      </c>
      <c r="E3" s="83" t="s">
        <v>78</v>
      </c>
      <c r="F3" s="172" t="s">
        <v>66</v>
      </c>
      <c r="G3" s="172"/>
    </row>
    <row r="4" spans="2:7" ht="15.75" thickBot="1">
      <c r="B4" s="93" t="s">
        <v>57</v>
      </c>
      <c r="C4" s="99" t="s">
        <v>45</v>
      </c>
      <c r="D4" s="123">
        <v>35.154129999999995</v>
      </c>
      <c r="E4" s="123">
        <v>27.872439999999997</v>
      </c>
      <c r="F4" s="123">
        <v>7.2816899999999976</v>
      </c>
      <c r="G4" s="140">
        <v>0.26125053995990299</v>
      </c>
    </row>
    <row r="5" spans="2:7" ht="15.75" thickBot="1">
      <c r="B5" s="84" t="s">
        <v>58</v>
      </c>
      <c r="C5" s="85" t="s">
        <v>46</v>
      </c>
      <c r="D5" s="86">
        <v>337.85157699999996</v>
      </c>
      <c r="E5" s="86">
        <v>160.06141500000001</v>
      </c>
      <c r="F5" s="86">
        <v>177.79016199999995</v>
      </c>
      <c r="G5" s="87">
        <v>1.1107621533896843</v>
      </c>
    </row>
    <row r="6" spans="2:7" ht="15.75" thickTop="1"/>
    <row r="8" spans="2:7" ht="15.75" thickBot="1">
      <c r="B8" s="91"/>
    </row>
    <row r="9" spans="2:7" ht="15.75" thickTop="1">
      <c r="B9" s="92"/>
      <c r="C9" s="82"/>
      <c r="D9" s="83" t="s">
        <v>82</v>
      </c>
      <c r="E9" s="83" t="s">
        <v>81</v>
      </c>
      <c r="F9" s="172" t="s">
        <v>66</v>
      </c>
      <c r="G9" s="172"/>
    </row>
    <row r="10" spans="2:7" ht="15.75" thickBot="1">
      <c r="B10" s="93" t="s">
        <v>57</v>
      </c>
      <c r="C10" s="99" t="s">
        <v>45</v>
      </c>
      <c r="D10" s="100">
        <v>12.117579999999997</v>
      </c>
      <c r="E10" s="100">
        <v>10.303090000000001</v>
      </c>
      <c r="F10" s="100">
        <v>1.8144899999999957</v>
      </c>
      <c r="G10" s="94">
        <v>0.17611124429661351</v>
      </c>
    </row>
    <row r="11" spans="2:7" ht="15.75" thickBot="1">
      <c r="B11" s="84" t="s">
        <v>58</v>
      </c>
      <c r="C11" s="85" t="s">
        <v>46</v>
      </c>
      <c r="D11" s="86">
        <v>145.07728499999996</v>
      </c>
      <c r="E11" s="86">
        <v>59.707857000000018</v>
      </c>
      <c r="F11" s="86">
        <v>85.369427999999942</v>
      </c>
      <c r="G11" s="87">
        <v>1.4297854970745294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opLeftCell="C1" workbookViewId="0">
      <selection activeCell="D10" sqref="D10:G11"/>
    </sheetView>
  </sheetViews>
  <sheetFormatPr defaultColWidth="11.42578125" defaultRowHeight="15"/>
  <cols>
    <col min="1" max="1" width="3.7109375" customWidth="1"/>
    <col min="2" max="2" width="50.7109375" customWidth="1"/>
  </cols>
  <sheetData>
    <row r="1" spans="2:7">
      <c r="B1" s="104" t="s">
        <v>71</v>
      </c>
    </row>
    <row r="2" spans="2:7" ht="15.75" thickBot="1">
      <c r="B2" s="91"/>
      <c r="C2" s="95"/>
      <c r="D2" s="96"/>
      <c r="E2" s="96"/>
      <c r="F2" s="96"/>
      <c r="G2" s="97"/>
    </row>
    <row r="3" spans="2:7" ht="15.75" thickTop="1">
      <c r="B3" s="92"/>
      <c r="C3" s="98"/>
      <c r="D3" s="83" t="s">
        <v>77</v>
      </c>
      <c r="E3" s="83" t="s">
        <v>78</v>
      </c>
      <c r="F3" s="172" t="s">
        <v>66</v>
      </c>
      <c r="G3" s="172"/>
    </row>
    <row r="4" spans="2:7" ht="15.75" thickBot="1">
      <c r="B4" s="102" t="s">
        <v>59</v>
      </c>
      <c r="C4" s="99" t="s">
        <v>45</v>
      </c>
      <c r="D4" s="141">
        <v>1124.0569800000001</v>
      </c>
      <c r="E4" s="141">
        <v>915.71202000000005</v>
      </c>
      <c r="F4" s="123">
        <v>208.34496000000001</v>
      </c>
      <c r="G4" s="140">
        <v>0.22752236014112825</v>
      </c>
    </row>
    <row r="5" spans="2:7" ht="15.75" thickBot="1">
      <c r="B5" s="84" t="s">
        <v>60</v>
      </c>
      <c r="C5" s="85" t="s">
        <v>46</v>
      </c>
      <c r="D5" s="86">
        <v>296.05493299999995</v>
      </c>
      <c r="E5" s="86">
        <v>333.81242599999996</v>
      </c>
      <c r="F5" s="86">
        <v>-37.757493000000011</v>
      </c>
      <c r="G5" s="87">
        <v>-0.11310990861676318</v>
      </c>
    </row>
    <row r="6" spans="2:7" ht="15.75" thickTop="1"/>
    <row r="8" spans="2:7" ht="15.75" thickBot="1">
      <c r="B8" s="91"/>
      <c r="C8" s="95"/>
      <c r="D8" s="96"/>
      <c r="E8" s="96"/>
      <c r="F8" s="96"/>
      <c r="G8" s="97"/>
    </row>
    <row r="9" spans="2:7" ht="15.75" thickTop="1">
      <c r="B9" s="92"/>
      <c r="C9" s="98"/>
      <c r="D9" s="83" t="s">
        <v>82</v>
      </c>
      <c r="E9" s="83" t="s">
        <v>81</v>
      </c>
      <c r="F9" s="172" t="s">
        <v>66</v>
      </c>
      <c r="G9" s="172"/>
    </row>
    <row r="10" spans="2:7" ht="15.75" thickBot="1">
      <c r="B10" s="102" t="s">
        <v>59</v>
      </c>
      <c r="C10" s="99" t="s">
        <v>45</v>
      </c>
      <c r="D10" s="141">
        <v>463.72593000000006</v>
      </c>
      <c r="E10" s="141">
        <v>337.89004000000011</v>
      </c>
      <c r="F10" s="123">
        <v>125.83588999999995</v>
      </c>
      <c r="G10" s="140">
        <v>0.37241668916905613</v>
      </c>
    </row>
    <row r="11" spans="2:7" ht="15.75" thickBot="1">
      <c r="B11" s="84" t="s">
        <v>60</v>
      </c>
      <c r="C11" s="85" t="s">
        <v>46</v>
      </c>
      <c r="D11" s="86">
        <v>114.43387499999999</v>
      </c>
      <c r="E11" s="86">
        <v>113.36757299999999</v>
      </c>
      <c r="F11" s="86">
        <v>1.0663019999999932</v>
      </c>
      <c r="G11" s="87">
        <v>9.4057054568856824E-3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F11" sqref="F11"/>
    </sheetView>
  </sheetViews>
  <sheetFormatPr defaultColWidth="11.42578125" defaultRowHeight="15"/>
  <cols>
    <col min="1" max="1" width="3.7109375" customWidth="1"/>
    <col min="2" max="2" width="50.7109375" customWidth="1"/>
  </cols>
  <sheetData>
    <row r="1" spans="2:7">
      <c r="B1" s="104" t="s">
        <v>70</v>
      </c>
    </row>
    <row r="2" spans="2:7" ht="15.75" thickBot="1">
      <c r="B2" s="91"/>
      <c r="C2" s="95"/>
      <c r="D2" s="96"/>
      <c r="E2" s="96"/>
      <c r="F2" s="96"/>
      <c r="G2" s="97"/>
    </row>
    <row r="3" spans="2:7" ht="15.75" thickTop="1">
      <c r="B3" s="92"/>
      <c r="C3" s="82"/>
      <c r="D3" s="83" t="s">
        <v>77</v>
      </c>
      <c r="E3" s="83" t="s">
        <v>78</v>
      </c>
      <c r="F3" s="101" t="s">
        <v>66</v>
      </c>
      <c r="G3" s="101"/>
    </row>
    <row r="4" spans="2:7" ht="15.75" thickBot="1">
      <c r="B4" s="93" t="s">
        <v>61</v>
      </c>
      <c r="C4" s="106" t="s">
        <v>45</v>
      </c>
      <c r="D4" s="123">
        <v>53.580020000000005</v>
      </c>
      <c r="E4" s="123">
        <v>104.84869</v>
      </c>
      <c r="F4" s="123">
        <v>-51.26867</v>
      </c>
      <c r="G4" s="107">
        <v>-0.48897768775174966</v>
      </c>
    </row>
    <row r="5" spans="2:7" ht="15.75" thickBot="1">
      <c r="B5" s="84" t="s">
        <v>62</v>
      </c>
      <c r="C5" s="85" t="s">
        <v>46</v>
      </c>
      <c r="D5" s="146">
        <v>43.286981999999995</v>
      </c>
      <c r="E5" s="146">
        <v>79.313197000000002</v>
      </c>
      <c r="F5" s="146">
        <v>-36.026215000000008</v>
      </c>
      <c r="G5" s="142">
        <v>-0.45422724543558635</v>
      </c>
    </row>
    <row r="6" spans="2:7" ht="15.75" thickTop="1"/>
    <row r="8" spans="2:7" ht="15.75" thickBot="1">
      <c r="B8" s="91"/>
      <c r="C8" s="95"/>
      <c r="D8" s="96"/>
      <c r="E8" s="96"/>
      <c r="F8" s="96"/>
      <c r="G8" s="97"/>
    </row>
    <row r="9" spans="2:7" ht="15.75" thickTop="1">
      <c r="B9" s="92"/>
      <c r="C9" s="82"/>
      <c r="D9" s="83" t="s">
        <v>82</v>
      </c>
      <c r="E9" s="83" t="s">
        <v>81</v>
      </c>
      <c r="F9" s="109" t="s">
        <v>66</v>
      </c>
      <c r="G9" s="109"/>
    </row>
    <row r="10" spans="2:7" ht="15.75" thickBot="1">
      <c r="B10" s="93" t="s">
        <v>61</v>
      </c>
      <c r="C10" s="106" t="s">
        <v>45</v>
      </c>
      <c r="D10" s="123">
        <v>16.281859999999998</v>
      </c>
      <c r="E10" s="123">
        <v>36.835529999999991</v>
      </c>
      <c r="F10" s="123">
        <v>-20.553669999999993</v>
      </c>
      <c r="G10" s="147">
        <v>-0.55798491293596153</v>
      </c>
    </row>
    <row r="11" spans="2:7" ht="15.75" thickBot="1">
      <c r="B11" s="84" t="s">
        <v>62</v>
      </c>
      <c r="C11" s="85" t="s">
        <v>46</v>
      </c>
      <c r="D11" s="146">
        <v>12.769290000000002</v>
      </c>
      <c r="E11" s="146">
        <v>26.853086999999999</v>
      </c>
      <c r="F11" s="146">
        <v>-14.083796999999997</v>
      </c>
      <c r="G11" s="148">
        <v>-0.52447590103886377</v>
      </c>
    </row>
    <row r="12" spans="2:7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SPN</vt:lpstr>
      <vt:lpstr>Iodine</vt:lpstr>
      <vt:lpstr>Lithium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Kelly OBrien</cp:lastModifiedBy>
  <dcterms:created xsi:type="dcterms:W3CDTF">2015-08-10T18:17:17Z</dcterms:created>
  <dcterms:modified xsi:type="dcterms:W3CDTF">2016-11-24T00:01:16Z</dcterms:modified>
</cp:coreProperties>
</file>